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95" activeTab="0"/>
  </bookViews>
  <sheets>
    <sheet name="Planilha Ajustada" sheetId="1" r:id="rId1"/>
    <sheet name="Médias Mensais" sheetId="2" r:id="rId2"/>
  </sheets>
  <definedNames/>
  <calcPr fullCalcOnLoad="1"/>
</workbook>
</file>

<file path=xl/sharedStrings.xml><?xml version="1.0" encoding="utf-8"?>
<sst xmlns="http://schemas.openxmlformats.org/spreadsheetml/2006/main" count="242" uniqueCount="190">
  <si>
    <t>PLANILHA DE CUSTOS TRANSPORTE ESCOLAR 2021</t>
  </si>
  <si>
    <t>LINHA - VILA LOTHAMMER P/ PIRATABA</t>
  </si>
  <si>
    <t>KM DIA: 43</t>
  </si>
  <si>
    <t>Nº ALUNOS: 16</t>
  </si>
  <si>
    <t>PLANILHA DE CÁLCULO TARIFÁRIO DO TRANSPORTE DE ESCOLARES</t>
  </si>
  <si>
    <t>I - CUSTOS VARIÁVEIS</t>
  </si>
  <si>
    <t>A - Combustível</t>
  </si>
  <si>
    <t>Nº. de veículos</t>
  </si>
  <si>
    <t>Preço por litro</t>
  </si>
  <si>
    <t>Coefic. de consumo</t>
  </si>
  <si>
    <t>Custo por km</t>
  </si>
  <si>
    <t>kombi ou Micro sem ar a gasolina</t>
  </si>
  <si>
    <t>Km/l</t>
  </si>
  <si>
    <t>Total da Frota</t>
  </si>
  <si>
    <t>R$ p/km rodado</t>
  </si>
  <si>
    <t>Custo ponderado por km</t>
  </si>
  <si>
    <t>Coeficiente consumo</t>
  </si>
  <si>
    <t>B - Óleos Lubrificantes</t>
  </si>
  <si>
    <t>Óleo do motor micro sem ar</t>
  </si>
  <si>
    <t>Km/4l</t>
  </si>
  <si>
    <t>Óleo da caixa de mudança micro sem ar</t>
  </si>
  <si>
    <t>Óleo do diferencial micro sem ar</t>
  </si>
  <si>
    <t>Óleo da direção hidráulica micro sem ar</t>
  </si>
  <si>
    <t>Óleo do freio veículo micro sem ar</t>
  </si>
  <si>
    <t>Total da frota</t>
  </si>
  <si>
    <t>Rodagem micro por km</t>
  </si>
  <si>
    <t>Preço unitário</t>
  </si>
  <si>
    <t>Quant. por veículo</t>
  </si>
  <si>
    <t>Preço total</t>
  </si>
  <si>
    <t>Pneu novo</t>
  </si>
  <si>
    <t>Recapagem</t>
  </si>
  <si>
    <t>Protetor</t>
  </si>
  <si>
    <t>Total</t>
  </si>
  <si>
    <t>Custo ponderado da rodagem por km</t>
  </si>
  <si>
    <t>Custo por veículo</t>
  </si>
  <si>
    <t>Quant. de veículos</t>
  </si>
  <si>
    <t>Custo total</t>
  </si>
  <si>
    <t>Custo rodagem micro</t>
  </si>
  <si>
    <t>Custo ponderado da rodagem por veículo</t>
  </si>
  <si>
    <t>Quilometragem mínima</t>
  </si>
  <si>
    <t>Resumo dos custos variáveis</t>
  </si>
  <si>
    <t>A - Combustíveis</t>
  </si>
  <si>
    <t>B - Óleos Lubricantes</t>
  </si>
  <si>
    <t>C - Rodagem</t>
  </si>
  <si>
    <t>Custo variável total por km</t>
  </si>
  <si>
    <t>II - CUSTOS FIXOS</t>
  </si>
  <si>
    <t>Ano do veículo</t>
  </si>
  <si>
    <t>Preço atual</t>
  </si>
  <si>
    <t>Frota micro</t>
  </si>
  <si>
    <t>Micro a gasolina sem ar</t>
  </si>
  <si>
    <t>Valor de veículo ponderado da frota</t>
  </si>
  <si>
    <t>Valor total</t>
  </si>
  <si>
    <t>Total de veículos da frota</t>
  </si>
  <si>
    <t>Valor do veículo ponderado da frota</t>
  </si>
  <si>
    <t>Valor do veículo ponderado da frota menos rodagem</t>
  </si>
  <si>
    <t>A - Custos de capital</t>
  </si>
  <si>
    <t>A1 - Depreciação da frota</t>
  </si>
  <si>
    <t>Valor ponder. rodag.</t>
  </si>
  <si>
    <t>Coefic. de deprec.</t>
  </si>
  <si>
    <t>Valor frota</t>
  </si>
  <si>
    <t>x nº veíc da frota</t>
  </si>
  <si>
    <t>Valor sem rodagem</t>
  </si>
  <si>
    <t>Médio cada frota</t>
  </si>
  <si>
    <t>Deprec mensal</t>
  </si>
  <si>
    <t>Valor micro</t>
  </si>
  <si>
    <t>Depreciação mensal da frota</t>
  </si>
  <si>
    <t>km por mês</t>
  </si>
  <si>
    <t>Depreciação da frota por km</t>
  </si>
  <si>
    <t>A2 - Depreciação máquinas, equipamentos e instalações</t>
  </si>
  <si>
    <t>3% valor frota</t>
  </si>
  <si>
    <t>Coefic. deprec.</t>
  </si>
  <si>
    <t>Deprec. mensal</t>
  </si>
  <si>
    <t>1% do valor da frota</t>
  </si>
  <si>
    <t>Depreciação máquinas, equipamentos e instalações por km</t>
  </si>
  <si>
    <t>A3 - Remuneração capital empregado no almoxarifado</t>
  </si>
  <si>
    <t>1% valor frota</t>
  </si>
  <si>
    <t>Coefic. remuner.</t>
  </si>
  <si>
    <t>Remuner. mensal</t>
  </si>
  <si>
    <t>Remuneração capital empregado no almoxarifado por km</t>
  </si>
  <si>
    <t>Resumos dos custos de capital</t>
  </si>
  <si>
    <t>A1 - Depreciação mensal da frota</t>
  </si>
  <si>
    <t>A2 - Depreciação mensal de máquinas, equipamentos e instalações</t>
  </si>
  <si>
    <t>A3 - Remuneração mensal do capital empregado no almoxarifado</t>
  </si>
  <si>
    <t>Custo total do capital por km</t>
  </si>
  <si>
    <t>B - Despesas com peças e acessórios</t>
  </si>
  <si>
    <t>20% valor frota</t>
  </si>
  <si>
    <t>20% do valor da frota</t>
  </si>
  <si>
    <t>Despesas com peças e acessórios por km</t>
  </si>
  <si>
    <t>C - Despesas com pessoal de operação e manutenção</t>
  </si>
  <si>
    <t>C1 - Despesa mensal com pessoal de operação</t>
  </si>
  <si>
    <t>Quantidade</t>
  </si>
  <si>
    <t>Salário</t>
  </si>
  <si>
    <t>Encargos sociais</t>
  </si>
  <si>
    <t>Fator de utilização</t>
  </si>
  <si>
    <t>Motorista</t>
  </si>
  <si>
    <t>Vale refeição (1 motor. X 22 dias mês)</t>
  </si>
  <si>
    <t>Vale transporte (1 motor. X 2 vales p/ dia x 22 dias)</t>
  </si>
  <si>
    <t>Despesa mensal com pessoal de operação</t>
  </si>
  <si>
    <t>Despesa mensal com pessoal de operação por km</t>
  </si>
  <si>
    <t>C2 -  Despesa com pessoal de manutenção</t>
  </si>
  <si>
    <t>Despesa mensal</t>
  </si>
  <si>
    <t>Coeficiente 12%</t>
  </si>
  <si>
    <t>Pessoal de operação</t>
  </si>
  <si>
    <t>Resumo das Despesas com pessoal de operação e manutenção</t>
  </si>
  <si>
    <t>Despesa mensal com pessoal de operação e manutenção por km</t>
  </si>
  <si>
    <t>D - Despesas administrativas</t>
  </si>
  <si>
    <t>D1 - Pessoal administrativo</t>
  </si>
  <si>
    <t>Coeficiente 8%</t>
  </si>
  <si>
    <t>Despesa com pessoal administrativo por mês</t>
  </si>
  <si>
    <t>Despesa mensal com pessoal administrativo por km</t>
  </si>
  <si>
    <t>D2 - Outras despesas</t>
  </si>
  <si>
    <t>Coeficiente 2%</t>
  </si>
  <si>
    <t>Outras despesas por mês</t>
  </si>
  <si>
    <t>Outras despesas por km</t>
  </si>
  <si>
    <t>D3 - Seguros / taxas passageiro</t>
  </si>
  <si>
    <t>Prêmio p/ veículo</t>
  </si>
  <si>
    <t>Quant. Veículos</t>
  </si>
  <si>
    <t>Prêmio mensal</t>
  </si>
  <si>
    <t>Seguro passageiro por km</t>
  </si>
  <si>
    <t>D4 - Seguro DPVAT</t>
  </si>
  <si>
    <t>Quant. veículos</t>
  </si>
  <si>
    <t>Total mensal</t>
  </si>
  <si>
    <t>Seguro DPVAT por veículo/ano</t>
  </si>
  <si>
    <t>Seguro DPVAT por km</t>
  </si>
  <si>
    <t>D5 - Pró-labore diretoria</t>
  </si>
  <si>
    <t>Pró-labore</t>
  </si>
  <si>
    <t>Nº. de diretores</t>
  </si>
  <si>
    <t>Sub-total</t>
  </si>
  <si>
    <t>Nº. de empresas</t>
  </si>
  <si>
    <t>Diretor</t>
  </si>
  <si>
    <t>INSS (15%)</t>
  </si>
  <si>
    <t>Pró-labore por mês</t>
  </si>
  <si>
    <t>Pró-labore por km</t>
  </si>
  <si>
    <t>RESUMO DE DESPESAS ADMINISTRATIVAS</t>
  </si>
  <si>
    <t>Custo mensal das despesas adminsitrativas por km</t>
  </si>
  <si>
    <t>RESUMO DO CUSTO FIXO TOTAL P/ QUILOMÊTRO</t>
  </si>
  <si>
    <t>A - Custo de capital</t>
  </si>
  <si>
    <t>B - Despesa com peças e acessórios</t>
  </si>
  <si>
    <t>Custo fixo total por km</t>
  </si>
  <si>
    <t>CUSTO TOTAL POR KM</t>
  </si>
  <si>
    <t>Custo variável por km</t>
  </si>
  <si>
    <t>Custo fixo por km</t>
  </si>
  <si>
    <t>Custo total por km</t>
  </si>
  <si>
    <t>Tributos</t>
  </si>
  <si>
    <t>Porcentagem</t>
  </si>
  <si>
    <t>Soma</t>
  </si>
  <si>
    <t>Índice</t>
  </si>
  <si>
    <t>ISSQN</t>
  </si>
  <si>
    <t>Simples</t>
  </si>
  <si>
    <t>Lucro</t>
  </si>
  <si>
    <t>Custo total por km com tributos</t>
  </si>
  <si>
    <t>RESUMO DOS ITENS DE CUSTO DA PLANILHA TARIFÁRIA</t>
  </si>
  <si>
    <t>VALOR</t>
  </si>
  <si>
    <t>% S/ CUSTO TOTAL</t>
  </si>
  <si>
    <t>A - COMBUSTÍVEL</t>
  </si>
  <si>
    <t>B - ÓLEOS E LUBRIFICANTES</t>
  </si>
  <si>
    <t>C - RODAGEM</t>
  </si>
  <si>
    <t>II - CUSTO FIXO TOTAL POR QUILOMÊTRO</t>
  </si>
  <si>
    <t>A - CUSTO DE CAPITAL</t>
  </si>
  <si>
    <t>A.1 - DEPRECIAÇÃO DA FROTA</t>
  </si>
  <si>
    <t>A.2 - DEPREC. MAQ. EQUIPAM. E INSTALAÇ.</t>
  </si>
  <si>
    <t>A.3 - REMUN. CAPITAL. EMPREGADO NO ALMOX.</t>
  </si>
  <si>
    <t>B - DESPESA COM PEÇAS E ACESSÓRIOS</t>
  </si>
  <si>
    <t>C - DESP. C/ PESSOAL OPERAÇÃO + MANUTENÇÃO</t>
  </si>
  <si>
    <t>C.1 - DESPESA C/ PESSOAL OPERAÇÃO</t>
  </si>
  <si>
    <t>C.2 - DESPESA C/ PESSOAL MANUTENÇÃO</t>
  </si>
  <si>
    <t>D - CUSTO DAS DESPESAS ADMINISTRATIVAS</t>
  </si>
  <si>
    <t>D.1 - PESSOAL ADMINISTRATIVO</t>
  </si>
  <si>
    <t>D.2 - OUTRAS DESPESAS</t>
  </si>
  <si>
    <t>D.3 - SEGURO PASSAGEIRO</t>
  </si>
  <si>
    <t>D.4 - SEGURO DPVAT</t>
  </si>
  <si>
    <t>D.5 - PRÓ-LABORE</t>
  </si>
  <si>
    <t>TRIBUTOS</t>
  </si>
  <si>
    <t>CUSTO TOTAL POR QUILÔMETRO</t>
  </si>
  <si>
    <t>Médias mensais</t>
  </si>
  <si>
    <t>Roteiros</t>
  </si>
  <si>
    <t>Viagens por dia</t>
  </si>
  <si>
    <t>Viagens por mês</t>
  </si>
  <si>
    <t>Quilometragem</t>
  </si>
  <si>
    <t>Passageiros</t>
  </si>
  <si>
    <t>VEÍCULOS</t>
  </si>
  <si>
    <t>2ª a 6ª</t>
  </si>
  <si>
    <t>Sábados</t>
  </si>
  <si>
    <t>Domingos</t>
  </si>
  <si>
    <t>Dia</t>
  </si>
  <si>
    <t>Mês</t>
  </si>
  <si>
    <t>por dia</t>
  </si>
  <si>
    <t>por mês</t>
  </si>
  <si>
    <t>Somas</t>
  </si>
  <si>
    <t>-</t>
  </si>
</sst>
</file>

<file path=xl/styles.xml><?xml version="1.0" encoding="utf-8"?>
<styleSheet xmlns="http://schemas.openxmlformats.org/spreadsheetml/2006/main">
  <numFmts count="19">
    <numFmt numFmtId="5" formatCode="R$#,##0;-R$#,##0"/>
    <numFmt numFmtId="6" formatCode="R$#,##0;[Red]-R$#,##0"/>
    <numFmt numFmtId="7" formatCode="R$#,##0.00;-R$#,##0.00"/>
    <numFmt numFmtId="8" formatCode="R$#,##0.00;[Red]-R$#,##0.00"/>
    <numFmt numFmtId="42" formatCode="_-* #,##0.00_-;-* #,##0.00_-;_-* &quot;-&quot;??_-;_-@_-"/>
    <numFmt numFmtId="41" formatCode="_-* #,##0_-;-* #,##0_-;_-* &quot;-&quot;_-;_-@_-"/>
    <numFmt numFmtId="44" formatCode="_-R$* #,##0.00_-;-R$* #,##0.00_-;_-R$* &quot;-&quot;??_-;_-@_-"/>
    <numFmt numFmtId="43" formatCode="_-R$* #,##0_-;-R$* #,##0_-;_-R$* &quot;-&quot;_-;_-@_-"/>
    <numFmt numFmtId="23" formatCode="R$#,##0;-R$#,##0"/>
    <numFmt numFmtId="24" formatCode="R$#,##0;[Red]-R$#,##0"/>
    <numFmt numFmtId="25" formatCode="R$#,##0.00;-R$#,##0.00"/>
    <numFmt numFmtId="26" formatCode="R$#,##0.00;[Red]-R$#,##0.00"/>
    <numFmt numFmtId="176" formatCode="_-* #,##0_-;\-* #,##0_-;_-* &quot;-&quot;_-;_-@_-"/>
    <numFmt numFmtId="177" formatCode="_-* #,##0.00_-;\-* #,##0.00_-;_-* &quot;-&quot;??_-;_-@_-"/>
    <numFmt numFmtId="178" formatCode="_-&quot;R$&quot;* #,##0_-;\-&quot;R$&quot;* #,##0_-;_-&quot;R$&quot;* &quot;-&quot;_-;_-@_-"/>
    <numFmt numFmtId="179" formatCode="_(&quot;R$ &quot;* #,##0.00_);_(&quot;R$ &quot;* \(#,##0.00\);_(&quot;R$ &quot;* &quot;-&quot;??_);_(@_)"/>
    <numFmt numFmtId="180" formatCode="0.0000"/>
    <numFmt numFmtId="181" formatCode="#,##0.0000"/>
    <numFmt numFmtId="182" formatCode="0.000000"/>
  </numFmts>
  <fonts count="52">
    <font>
      <sz val="11"/>
      <color theme="1"/>
      <name val="Calibri"/>
      <family val="2"/>
    </font>
    <font>
      <sz val="10"/>
      <name val="Calibri"/>
      <family val="2"/>
    </font>
    <font>
      <sz val="8"/>
      <color indexed="8"/>
      <name val="Tahoma"/>
      <family val="2"/>
    </font>
    <font>
      <b/>
      <u val="single"/>
      <sz val="8"/>
      <color indexed="8"/>
      <name val="Tahoma"/>
      <family val="2"/>
    </font>
    <font>
      <b/>
      <sz val="8"/>
      <color indexed="8"/>
      <name val="Tahoma"/>
      <family val="2"/>
    </font>
    <font>
      <sz val="8"/>
      <color indexed="10"/>
      <name val="Tahoma"/>
      <family val="2"/>
    </font>
    <font>
      <sz val="8"/>
      <color indexed="48"/>
      <name val="Tahoma"/>
      <family val="2"/>
    </font>
    <font>
      <b/>
      <sz val="8"/>
      <color indexed="10"/>
      <name val="Tahoma"/>
      <family val="2"/>
    </font>
    <font>
      <sz val="10"/>
      <color indexed="8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sz val="11"/>
      <color indexed="53"/>
      <name val="Calibri"/>
      <family val="2"/>
    </font>
    <font>
      <sz val="11"/>
      <color indexed="16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9"/>
      <name val="Calibri"/>
      <family val="2"/>
    </font>
    <font>
      <sz val="11"/>
      <color indexed="8"/>
      <name val="Calibri"/>
      <family val="2"/>
    </font>
    <font>
      <sz val="11"/>
      <color rgb="FFFA7D00"/>
      <name val="Calibri"/>
      <family val="2"/>
    </font>
    <font>
      <b/>
      <sz val="11"/>
      <color rgb="FFFFFFFF"/>
      <name val="Calibri"/>
      <family val="2"/>
    </font>
    <font>
      <u val="single"/>
      <sz val="11"/>
      <color rgb="FF800080"/>
      <name val="Calibri"/>
      <family val="2"/>
    </font>
    <font>
      <u val="single"/>
      <sz val="11"/>
      <color rgb="FF0000F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8"/>
      <color theme="1"/>
      <name val="Tahoma"/>
      <family val="2"/>
    </font>
    <font>
      <b/>
      <u val="single"/>
      <sz val="8"/>
      <color theme="1"/>
      <name val="Tahoma"/>
      <family val="2"/>
    </font>
    <font>
      <b/>
      <sz val="8"/>
      <color theme="1"/>
      <name val="Tahoma"/>
      <family val="2"/>
    </font>
    <font>
      <sz val="8"/>
      <color rgb="FFFF0000"/>
      <name val="Tahoma"/>
      <family val="2"/>
    </font>
    <font>
      <sz val="8"/>
      <color theme="3" tint="0.39998000860214233"/>
      <name val="Tahoma"/>
      <family val="2"/>
    </font>
    <font>
      <b/>
      <sz val="8"/>
      <color rgb="FFFF0000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7" tint="0.599990010261535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 tint="-0.04997999966144562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hair"/>
      <right style="thin"/>
      <top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77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0" fontId="0" fillId="2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1" applyNumberFormat="0" applyFill="0" applyAlignment="0" applyProtection="0"/>
    <xf numFmtId="0" fontId="29" fillId="3" borderId="2" applyNumberFormat="0" applyAlignment="0" applyProtection="0"/>
    <xf numFmtId="178" fontId="8" fillId="0" borderId="0" applyFont="0" applyFill="0" applyBorder="0" applyAlignment="0" applyProtection="0"/>
    <xf numFmtId="0" fontId="0" fillId="4" borderId="0" applyNumberFormat="0" applyBorder="0" applyAlignment="0" applyProtection="0"/>
    <xf numFmtId="17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5" borderId="0" applyNumberFormat="0" applyBorder="0" applyAlignment="0" applyProtection="0"/>
    <xf numFmtId="0" fontId="8" fillId="6" borderId="3" applyNumberFormat="0" applyFont="0" applyAlignment="0" applyProtection="0"/>
    <xf numFmtId="0" fontId="0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36" fillId="0" borderId="4" applyNumberFormat="0" applyFill="0" applyAlignment="0" applyProtection="0"/>
    <xf numFmtId="0" fontId="35" fillId="9" borderId="0" applyNumberFormat="0" applyBorder="0" applyAlignment="0" applyProtection="0"/>
    <xf numFmtId="0" fontId="37" fillId="0" borderId="4" applyNumberFormat="0" applyFill="0" applyAlignment="0" applyProtection="0"/>
    <xf numFmtId="0" fontId="35" fillId="10" borderId="0" applyNumberFormat="0" applyBorder="0" applyAlignment="0" applyProtection="0"/>
    <xf numFmtId="0" fontId="38" fillId="0" borderId="5" applyNumberFormat="0" applyFill="0" applyAlignment="0" applyProtection="0"/>
    <xf numFmtId="0" fontId="35" fillId="1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12" borderId="6" applyNumberFormat="0" applyAlignment="0" applyProtection="0"/>
    <xf numFmtId="0" fontId="40" fillId="13" borderId="7" applyNumberFormat="0" applyAlignment="0" applyProtection="0"/>
    <xf numFmtId="0" fontId="41" fillId="13" borderId="6" applyNumberFormat="0" applyAlignment="0" applyProtection="0"/>
    <xf numFmtId="0" fontId="42" fillId="0" borderId="8" applyNumberFormat="0" applyFill="0" applyAlignment="0" applyProtection="0"/>
    <xf numFmtId="0" fontId="0" fillId="14" borderId="0" applyNumberFormat="0" applyBorder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45" fillId="17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20" borderId="0" applyNumberFormat="0" applyBorder="0" applyAlignment="0" applyProtection="0"/>
    <xf numFmtId="0" fontId="35" fillId="21" borderId="0" applyNumberFormat="0" applyBorder="0" applyAlignment="0" applyProtection="0"/>
    <xf numFmtId="0" fontId="0" fillId="22" borderId="0" applyNumberFormat="0" applyBorder="0" applyAlignment="0" applyProtection="0"/>
    <xf numFmtId="0" fontId="35" fillId="23" borderId="0" applyNumberFormat="0" applyBorder="0" applyAlignment="0" applyProtection="0"/>
    <xf numFmtId="0" fontId="0" fillId="24" borderId="0" applyNumberFormat="0" applyBorder="0" applyAlignment="0" applyProtection="0"/>
    <xf numFmtId="0" fontId="35" fillId="25" borderId="0" applyNumberFormat="0" applyBorder="0" applyAlignment="0" applyProtection="0"/>
    <xf numFmtId="0" fontId="0" fillId="26" borderId="0" applyNumberFormat="0" applyBorder="0" applyAlignment="0" applyProtection="0"/>
    <xf numFmtId="0" fontId="35" fillId="27" borderId="0" applyNumberFormat="0" applyBorder="0" applyAlignment="0" applyProtection="0"/>
    <xf numFmtId="0" fontId="0" fillId="28" borderId="0" applyNumberFormat="0" applyBorder="0" applyAlignment="0" applyProtection="0"/>
    <xf numFmtId="0" fontId="35" fillId="29" borderId="0" applyNumberFormat="0" applyBorder="0" applyAlignment="0" applyProtection="0"/>
    <xf numFmtId="0" fontId="0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 horizontal="center"/>
    </xf>
    <xf numFmtId="0" fontId="48" fillId="33" borderId="9" xfId="0" applyFont="1" applyFill="1" applyBorder="1" applyAlignment="1">
      <alignment horizontal="center" vertical="center"/>
    </xf>
    <xf numFmtId="0" fontId="46" fillId="0" borderId="10" xfId="0" applyFont="1" applyBorder="1" applyAlignment="1">
      <alignment horizontal="center"/>
    </xf>
    <xf numFmtId="0" fontId="46" fillId="0" borderId="11" xfId="0" applyFont="1" applyBorder="1" applyAlignment="1">
      <alignment horizontal="center"/>
    </xf>
    <xf numFmtId="0" fontId="46" fillId="0" borderId="11" xfId="0" applyFont="1" applyBorder="1" applyAlignment="1">
      <alignment/>
    </xf>
    <xf numFmtId="4" fontId="46" fillId="0" borderId="11" xfId="0" applyNumberFormat="1" applyFont="1" applyBorder="1" applyAlignment="1">
      <alignment/>
    </xf>
    <xf numFmtId="0" fontId="46" fillId="0" borderId="12" xfId="0" applyFont="1" applyBorder="1" applyAlignment="1">
      <alignment horizontal="center"/>
    </xf>
    <xf numFmtId="0" fontId="46" fillId="0" borderId="13" xfId="0" applyFont="1" applyBorder="1" applyAlignment="1">
      <alignment horizontal="center"/>
    </xf>
    <xf numFmtId="0" fontId="46" fillId="0" borderId="13" xfId="0" applyFont="1" applyBorder="1" applyAlignment="1">
      <alignment/>
    </xf>
    <xf numFmtId="4" fontId="46" fillId="0" borderId="13" xfId="0" applyNumberFormat="1" applyFont="1" applyBorder="1" applyAlignment="1">
      <alignment/>
    </xf>
    <xf numFmtId="0" fontId="46" fillId="0" borderId="14" xfId="0" applyFont="1" applyBorder="1" applyAlignment="1">
      <alignment horizontal="center"/>
    </xf>
    <xf numFmtId="0" fontId="46" fillId="0" borderId="15" xfId="0" applyFont="1" applyBorder="1" applyAlignment="1">
      <alignment horizontal="center"/>
    </xf>
    <xf numFmtId="0" fontId="46" fillId="0" borderId="15" xfId="0" applyFont="1" applyBorder="1" applyAlignment="1">
      <alignment/>
    </xf>
    <xf numFmtId="4" fontId="46" fillId="0" borderId="15" xfId="0" applyNumberFormat="1" applyFont="1" applyBorder="1" applyAlignment="1">
      <alignment/>
    </xf>
    <xf numFmtId="0" fontId="48" fillId="0" borderId="9" xfId="0" applyFont="1" applyBorder="1" applyAlignment="1">
      <alignment/>
    </xf>
    <xf numFmtId="0" fontId="48" fillId="0" borderId="9" xfId="0" applyFont="1" applyBorder="1" applyAlignment="1">
      <alignment horizontal="center"/>
    </xf>
    <xf numFmtId="0" fontId="46" fillId="0" borderId="9" xfId="0" applyFont="1" applyBorder="1" applyAlignment="1">
      <alignment/>
    </xf>
    <xf numFmtId="4" fontId="48" fillId="0" borderId="9" xfId="0" applyNumberFormat="1" applyFont="1" applyBorder="1" applyAlignment="1">
      <alignment/>
    </xf>
    <xf numFmtId="0" fontId="48" fillId="33" borderId="16" xfId="0" applyFont="1" applyFill="1" applyBorder="1" applyAlignment="1">
      <alignment horizontal="center" vertical="center"/>
    </xf>
    <xf numFmtId="0" fontId="48" fillId="33" borderId="17" xfId="0" applyFont="1" applyFill="1" applyBorder="1" applyAlignment="1">
      <alignment horizontal="center" vertical="center"/>
    </xf>
    <xf numFmtId="4" fontId="46" fillId="0" borderId="18" xfId="0" applyNumberFormat="1" applyFont="1" applyBorder="1" applyAlignment="1">
      <alignment/>
    </xf>
    <xf numFmtId="4" fontId="46" fillId="0" borderId="19" xfId="0" applyNumberFormat="1" applyFont="1" applyBorder="1" applyAlignment="1">
      <alignment/>
    </xf>
    <xf numFmtId="4" fontId="46" fillId="0" borderId="20" xfId="0" applyNumberFormat="1" applyFont="1" applyBorder="1" applyAlignment="1">
      <alignment/>
    </xf>
    <xf numFmtId="179" fontId="46" fillId="0" borderId="0" xfId="23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48" fillId="0" borderId="0" xfId="0" applyFont="1" applyAlignment="1">
      <alignment/>
    </xf>
    <xf numFmtId="0" fontId="47" fillId="33" borderId="0" xfId="0" applyFont="1" applyFill="1" applyAlignment="1">
      <alignment horizontal="center" vertical="center"/>
    </xf>
    <xf numFmtId="0" fontId="48" fillId="0" borderId="0" xfId="0" applyFont="1" applyAlignment="1">
      <alignment horizontal="center"/>
    </xf>
    <xf numFmtId="180" fontId="46" fillId="0" borderId="0" xfId="0" applyNumberFormat="1" applyFont="1" applyAlignment="1">
      <alignment/>
    </xf>
    <xf numFmtId="180" fontId="48" fillId="0" borderId="0" xfId="0" applyNumberFormat="1" applyFont="1" applyAlignment="1">
      <alignment/>
    </xf>
    <xf numFmtId="181" fontId="46" fillId="0" borderId="0" xfId="0" applyNumberFormat="1" applyFont="1" applyAlignment="1">
      <alignment/>
    </xf>
    <xf numFmtId="182" fontId="46" fillId="0" borderId="0" xfId="0" applyNumberFormat="1" applyFont="1" applyAlignment="1">
      <alignment/>
    </xf>
    <xf numFmtId="180" fontId="48" fillId="0" borderId="0" xfId="0" applyNumberFormat="1" applyFont="1" applyFill="1" applyAlignment="1">
      <alignment/>
    </xf>
    <xf numFmtId="2" fontId="46" fillId="0" borderId="0" xfId="0" applyNumberFormat="1" applyFont="1" applyAlignment="1">
      <alignment/>
    </xf>
    <xf numFmtId="4" fontId="46" fillId="0" borderId="0" xfId="0" applyNumberFormat="1" applyFont="1" applyAlignment="1">
      <alignment/>
    </xf>
    <xf numFmtId="4" fontId="48" fillId="0" borderId="0" xfId="0" applyNumberFormat="1" applyFont="1" applyAlignment="1">
      <alignment/>
    </xf>
    <xf numFmtId="0" fontId="48" fillId="0" borderId="0" xfId="0" applyFont="1" applyAlignment="1">
      <alignment wrapText="1"/>
    </xf>
    <xf numFmtId="0" fontId="46" fillId="0" borderId="0" xfId="0" applyFont="1" applyAlignment="1">
      <alignment horizontal="center"/>
    </xf>
    <xf numFmtId="4" fontId="46" fillId="0" borderId="0" xfId="0" applyNumberFormat="1" applyFont="1" applyAlignment="1">
      <alignment/>
    </xf>
    <xf numFmtId="181" fontId="48" fillId="0" borderId="0" xfId="0" applyNumberFormat="1" applyFont="1" applyAlignment="1">
      <alignment/>
    </xf>
    <xf numFmtId="181" fontId="48" fillId="0" borderId="0" xfId="0" applyNumberFormat="1" applyFont="1" applyFill="1" applyAlignment="1">
      <alignment/>
    </xf>
    <xf numFmtId="180" fontId="51" fillId="0" borderId="9" xfId="0" applyNumberFormat="1" applyFont="1" applyBorder="1" applyAlignment="1">
      <alignment/>
    </xf>
    <xf numFmtId="0" fontId="48" fillId="0" borderId="21" xfId="0" applyFont="1" applyBorder="1" applyAlignment="1">
      <alignment/>
    </xf>
    <xf numFmtId="0" fontId="46" fillId="0" borderId="22" xfId="0" applyFont="1" applyBorder="1" applyAlignment="1">
      <alignment/>
    </xf>
    <xf numFmtId="0" fontId="46" fillId="0" borderId="22" xfId="0" applyFont="1" applyBorder="1" applyAlignment="1">
      <alignment horizontal="center"/>
    </xf>
    <xf numFmtId="0" fontId="46" fillId="0" borderId="23" xfId="0" applyFont="1" applyBorder="1" applyAlignment="1">
      <alignment horizontal="center"/>
    </xf>
    <xf numFmtId="0" fontId="48" fillId="0" borderId="24" xfId="0" applyFont="1" applyBorder="1" applyAlignment="1">
      <alignment/>
    </xf>
    <xf numFmtId="0" fontId="46" fillId="0" borderId="0" xfId="0" applyFont="1" applyBorder="1" applyAlignment="1">
      <alignment/>
    </xf>
    <xf numFmtId="180" fontId="48" fillId="0" borderId="0" xfId="0" applyNumberFormat="1" applyFont="1" applyBorder="1" applyAlignment="1">
      <alignment/>
    </xf>
    <xf numFmtId="10" fontId="46" fillId="0" borderId="25" xfId="18" applyNumberFormat="1" applyFont="1" applyBorder="1" applyAlignment="1">
      <alignment/>
    </xf>
    <xf numFmtId="0" fontId="46" fillId="0" borderId="24" xfId="0" applyFont="1" applyBorder="1" applyAlignment="1">
      <alignment/>
    </xf>
    <xf numFmtId="180" fontId="46" fillId="0" borderId="0" xfId="0" applyNumberFormat="1" applyFont="1" applyBorder="1" applyAlignment="1">
      <alignment/>
    </xf>
    <xf numFmtId="181" fontId="48" fillId="0" borderId="0" xfId="0" applyNumberFormat="1" applyFont="1" applyBorder="1" applyAlignment="1">
      <alignment/>
    </xf>
    <xf numFmtId="181" fontId="46" fillId="0" borderId="0" xfId="0" applyNumberFormat="1" applyFont="1" applyBorder="1" applyAlignment="1">
      <alignment/>
    </xf>
    <xf numFmtId="10" fontId="48" fillId="0" borderId="25" xfId="18" applyNumberFormat="1" applyFont="1" applyBorder="1" applyAlignment="1">
      <alignment/>
    </xf>
    <xf numFmtId="0" fontId="48" fillId="0" borderId="0" xfId="0" applyFont="1" applyBorder="1" applyAlignment="1">
      <alignment/>
    </xf>
    <xf numFmtId="0" fontId="48" fillId="0" borderId="26" xfId="0" applyFont="1" applyBorder="1" applyAlignment="1">
      <alignment/>
    </xf>
    <xf numFmtId="0" fontId="46" fillId="0" borderId="27" xfId="0" applyFont="1" applyBorder="1" applyAlignment="1">
      <alignment/>
    </xf>
    <xf numFmtId="180" fontId="48" fillId="0" borderId="27" xfId="0" applyNumberFormat="1" applyFont="1" applyBorder="1" applyAlignment="1">
      <alignment/>
    </xf>
    <xf numFmtId="10" fontId="48" fillId="0" borderId="28" xfId="18" applyNumberFormat="1" applyFont="1" applyBorder="1" applyAlignment="1">
      <alignment/>
    </xf>
  </cellXfs>
  <cellStyles count="49">
    <cellStyle name="Normal" xfId="0"/>
    <cellStyle name="Comma" xfId="15"/>
    <cellStyle name="Comma [0]" xfId="16"/>
    <cellStyle name="40% - Ênfase 4" xfId="17"/>
    <cellStyle name="Percent" xfId="18"/>
    <cellStyle name="Célula Vinculada" xfId="19"/>
    <cellStyle name="Célula de Verificação" xfId="20"/>
    <cellStyle name="Currency [0]" xfId="21"/>
    <cellStyle name="20% - Ênfase 3" xfId="22"/>
    <cellStyle name="Currency" xfId="23"/>
    <cellStyle name="Followed Hyperlink" xfId="24"/>
    <cellStyle name="Hyperlink" xfId="25"/>
    <cellStyle name="40% - Ênfase 2" xfId="26"/>
    <cellStyle name="Observação" xfId="27"/>
    <cellStyle name="40% - Ênfase 6" xfId="28"/>
    <cellStyle name="Texto de Aviso" xfId="29"/>
    <cellStyle name="Título" xfId="30"/>
    <cellStyle name="Texto Explicativo" xfId="31"/>
    <cellStyle name="Ênfase 3" xfId="32"/>
    <cellStyle name="Título 1" xfId="33"/>
    <cellStyle name="Ênfase 4" xfId="34"/>
    <cellStyle name="Título 2" xfId="35"/>
    <cellStyle name="Ênfase 5" xfId="36"/>
    <cellStyle name="Título 3" xfId="37"/>
    <cellStyle name="Ênfase 6" xfId="38"/>
    <cellStyle name="Título 4" xfId="39"/>
    <cellStyle name="Entrada" xfId="40"/>
    <cellStyle name="Saída" xfId="41"/>
    <cellStyle name="Cálculo" xfId="42"/>
    <cellStyle name="Total" xfId="43"/>
    <cellStyle name="40% - Ênfase 1" xfId="44"/>
    <cellStyle name="Bom" xfId="45"/>
    <cellStyle name="Ruim" xfId="46"/>
    <cellStyle name="Neutro" xfId="47"/>
    <cellStyle name="20% - Ênfase 5" xfId="48"/>
    <cellStyle name="Ênfase 1" xfId="49"/>
    <cellStyle name="20% - Ênfase 1" xfId="50"/>
    <cellStyle name="60% - Ênfase 1" xfId="51"/>
    <cellStyle name="20% - Ênfase 6" xfId="52"/>
    <cellStyle name="Ênfase 2" xfId="53"/>
    <cellStyle name="20% - Ênfase 2" xfId="54"/>
    <cellStyle name="60% - Ênfase 2" xfId="55"/>
    <cellStyle name="40% - Ênfase 3" xfId="56"/>
    <cellStyle name="60% - Ênfase 3" xfId="57"/>
    <cellStyle name="20% - Ênfase 4" xfId="58"/>
    <cellStyle name="60% - Ênfase 4" xfId="59"/>
    <cellStyle name="40% - Ênfase 5" xfId="60"/>
    <cellStyle name="60% - Ênfase 5" xfId="61"/>
    <cellStyle name="60% - Ênfase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3"/>
  <sheetViews>
    <sheetView tabSelected="1" zoomScale="150" zoomScaleNormal="150" zoomScaleSheetLayoutView="100" workbookViewId="0" topLeftCell="A1">
      <selection activeCell="I42" sqref="I42"/>
    </sheetView>
  </sheetViews>
  <sheetFormatPr defaultColWidth="9.00390625" defaultRowHeight="15"/>
  <cols>
    <col min="1" max="1" width="51.57421875" style="1" customWidth="1"/>
    <col min="2" max="2" width="9.00390625" style="1" customWidth="1"/>
    <col min="3" max="3" width="15.421875" style="1" customWidth="1"/>
    <col min="4" max="4" width="15.00390625" style="1" customWidth="1"/>
    <col min="5" max="5" width="16.57421875" style="1" customWidth="1"/>
    <col min="6" max="6" width="14.8515625" style="1" customWidth="1"/>
    <col min="7" max="7" width="12.421875" style="1" hidden="1" customWidth="1"/>
    <col min="8" max="8" width="11.28125" style="1" hidden="1" customWidth="1"/>
    <col min="9" max="16384" width="9.140625" style="1" bestFit="1" customWidth="1"/>
  </cols>
  <sheetData>
    <row r="1" spans="1:5" ht="10.5">
      <c r="A1" s="28" t="s">
        <v>0</v>
      </c>
      <c r="B1" s="28"/>
      <c r="C1" s="28"/>
      <c r="D1" s="28"/>
      <c r="E1" s="28"/>
    </row>
    <row r="2" spans="1:5" ht="10.5">
      <c r="A2" s="28" t="s">
        <v>1</v>
      </c>
      <c r="B2" s="28"/>
      <c r="C2" s="28" t="s">
        <v>2</v>
      </c>
      <c r="D2" s="28"/>
      <c r="E2" s="28" t="s">
        <v>3</v>
      </c>
    </row>
    <row r="4" spans="1:6" ht="22.5" customHeight="1">
      <c r="A4" s="29" t="s">
        <v>4</v>
      </c>
      <c r="B4" s="29"/>
      <c r="C4" s="29"/>
      <c r="D4" s="29"/>
      <c r="E4" s="29"/>
      <c r="F4" s="29"/>
    </row>
    <row r="5" spans="1:6" s="26" customFormat="1" ht="10.5">
      <c r="A5" s="28" t="s">
        <v>5</v>
      </c>
      <c r="B5" s="1"/>
      <c r="C5" s="1"/>
      <c r="D5" s="1"/>
      <c r="E5" s="1"/>
      <c r="F5" s="1"/>
    </row>
    <row r="6" spans="1:6" s="26" customFormat="1" ht="10.5">
      <c r="A6" s="28" t="s">
        <v>6</v>
      </c>
      <c r="B6" s="28"/>
      <c r="C6" s="30" t="s">
        <v>7</v>
      </c>
      <c r="D6" s="30" t="s">
        <v>8</v>
      </c>
      <c r="E6" s="30" t="s">
        <v>9</v>
      </c>
      <c r="F6" s="30" t="s">
        <v>10</v>
      </c>
    </row>
    <row r="7" spans="1:8" s="26" customFormat="1" ht="10.5">
      <c r="A7" s="1" t="s">
        <v>11</v>
      </c>
      <c r="B7" s="1"/>
      <c r="C7" s="1">
        <v>1</v>
      </c>
      <c r="D7" s="1">
        <v>4.8</v>
      </c>
      <c r="E7" s="1">
        <v>0.125</v>
      </c>
      <c r="F7" s="31">
        <f>+E7*D7*C7</f>
        <v>0.6</v>
      </c>
      <c r="G7" s="26">
        <f>1/E7</f>
        <v>8</v>
      </c>
      <c r="H7" s="26" t="s">
        <v>12</v>
      </c>
    </row>
    <row r="8" spans="1:8" s="26" customFormat="1" ht="10.5">
      <c r="A8" s="1" t="s">
        <v>13</v>
      </c>
      <c r="B8" s="1"/>
      <c r="C8" s="28">
        <f>+C7</f>
        <v>1</v>
      </c>
      <c r="D8" s="1"/>
      <c r="E8" s="1"/>
      <c r="F8" s="31">
        <f>+F7</f>
        <v>0.6</v>
      </c>
      <c r="G8" s="26">
        <f>D7/G7</f>
        <v>0.6</v>
      </c>
      <c r="H8" s="26" t="s">
        <v>14</v>
      </c>
    </row>
    <row r="9" spans="1:8" s="26" customFormat="1" ht="10.5">
      <c r="A9" s="28" t="s">
        <v>15</v>
      </c>
      <c r="B9" s="1"/>
      <c r="C9" s="1"/>
      <c r="D9" s="1"/>
      <c r="E9" s="1"/>
      <c r="F9" s="32">
        <f>+F8/C8</f>
        <v>0.6</v>
      </c>
      <c r="G9" s="26">
        <f>G8/D7</f>
        <v>0.125</v>
      </c>
      <c r="H9" s="26" t="s">
        <v>16</v>
      </c>
    </row>
    <row r="10" spans="1:6" s="26" customFormat="1" ht="10.5">
      <c r="A10" s="1"/>
      <c r="B10" s="1"/>
      <c r="C10" s="1"/>
      <c r="D10" s="1"/>
      <c r="E10" s="1"/>
      <c r="F10" s="1"/>
    </row>
    <row r="11" spans="1:6" s="26" customFormat="1" ht="10.5">
      <c r="A11" s="28" t="s">
        <v>17</v>
      </c>
      <c r="B11" s="28"/>
      <c r="C11" s="30" t="s">
        <v>7</v>
      </c>
      <c r="D11" s="30" t="s">
        <v>8</v>
      </c>
      <c r="E11" s="30" t="s">
        <v>9</v>
      </c>
      <c r="F11" s="30" t="s">
        <v>10</v>
      </c>
    </row>
    <row r="12" spans="1:8" s="26" customFormat="1" ht="10.5">
      <c r="A12" s="1" t="s">
        <v>18</v>
      </c>
      <c r="B12" s="1"/>
      <c r="C12" s="1">
        <f>+C8</f>
        <v>1</v>
      </c>
      <c r="D12" s="33">
        <v>53.93</v>
      </c>
      <c r="E12" s="34">
        <v>0.0004</v>
      </c>
      <c r="F12" s="31">
        <f>+E12*D12*C12</f>
        <v>0.021572</v>
      </c>
      <c r="G12" s="26">
        <f>1/E12*4</f>
        <v>10000</v>
      </c>
      <c r="H12" s="26" t="s">
        <v>19</v>
      </c>
    </row>
    <row r="13" spans="1:8" s="26" customFormat="1" ht="10.5">
      <c r="A13" s="1" t="s">
        <v>20</v>
      </c>
      <c r="B13" s="1"/>
      <c r="C13" s="1">
        <f>+C8</f>
        <v>1</v>
      </c>
      <c r="D13" s="33">
        <v>16.05</v>
      </c>
      <c r="E13" s="34">
        <v>3E-05</v>
      </c>
      <c r="F13" s="31">
        <f>+E13*D13*C13</f>
        <v>0.00048150000000000005</v>
      </c>
      <c r="G13" s="26">
        <f aca="true" t="shared" si="0" ref="G13:G16">1/E13</f>
        <v>33333.333333333336</v>
      </c>
      <c r="H13" s="26" t="s">
        <v>12</v>
      </c>
    </row>
    <row r="14" spans="1:8" s="26" customFormat="1" ht="10.5">
      <c r="A14" s="1" t="s">
        <v>21</v>
      </c>
      <c r="B14" s="1"/>
      <c r="C14" s="1">
        <f>+C8</f>
        <v>1</v>
      </c>
      <c r="D14" s="33">
        <v>16.07</v>
      </c>
      <c r="E14" s="34">
        <v>3E-05</v>
      </c>
      <c r="F14" s="31">
        <f>+E14*D14*C14</f>
        <v>0.0004821</v>
      </c>
      <c r="G14" s="26">
        <f t="shared" si="0"/>
        <v>33333.333333333336</v>
      </c>
      <c r="H14" s="26" t="s">
        <v>12</v>
      </c>
    </row>
    <row r="15" spans="1:8" s="26" customFormat="1" ht="10.5">
      <c r="A15" s="1" t="s">
        <v>22</v>
      </c>
      <c r="B15" s="1"/>
      <c r="C15" s="1">
        <f>+C8</f>
        <v>1</v>
      </c>
      <c r="D15" s="33">
        <v>17.09</v>
      </c>
      <c r="E15" s="34">
        <v>2E-05</v>
      </c>
      <c r="F15" s="31">
        <f>+E15*D15*C15</f>
        <v>0.0003418</v>
      </c>
      <c r="G15" s="26">
        <f t="shared" si="0"/>
        <v>49999.99999999999</v>
      </c>
      <c r="H15" s="26" t="s">
        <v>12</v>
      </c>
    </row>
    <row r="16" spans="1:8" s="26" customFormat="1" ht="10.5">
      <c r="A16" s="1" t="s">
        <v>23</v>
      </c>
      <c r="B16" s="1"/>
      <c r="C16" s="1">
        <f>+C8</f>
        <v>1</v>
      </c>
      <c r="D16" s="33">
        <v>15</v>
      </c>
      <c r="E16" s="34">
        <v>3E-05</v>
      </c>
      <c r="F16" s="31">
        <f>+E16*D16*C16</f>
        <v>0.00045</v>
      </c>
      <c r="G16" s="26">
        <f t="shared" si="0"/>
        <v>33333.333333333336</v>
      </c>
      <c r="H16" s="26" t="s">
        <v>12</v>
      </c>
    </row>
    <row r="17" spans="1:6" s="26" customFormat="1" ht="10.5">
      <c r="A17" s="1" t="s">
        <v>24</v>
      </c>
      <c r="B17" s="1"/>
      <c r="C17" s="1">
        <f>+C8</f>
        <v>1</v>
      </c>
      <c r="D17" s="33"/>
      <c r="E17" s="1"/>
      <c r="F17" s="31">
        <f>SUM(F12:F16)</f>
        <v>0.023327399999999998</v>
      </c>
    </row>
    <row r="18" spans="1:6" s="26" customFormat="1" ht="10.5">
      <c r="A18" s="28" t="s">
        <v>15</v>
      </c>
      <c r="B18" s="1"/>
      <c r="C18" s="1"/>
      <c r="D18" s="1"/>
      <c r="E18" s="1"/>
      <c r="F18" s="35">
        <f>+F17/C17</f>
        <v>0.023327399999999998</v>
      </c>
    </row>
    <row r="20" spans="1:6" s="26" customFormat="1" ht="10.5">
      <c r="A20" s="28" t="s">
        <v>25</v>
      </c>
      <c r="B20" s="1"/>
      <c r="C20" s="1"/>
      <c r="D20" s="30" t="s">
        <v>26</v>
      </c>
      <c r="E20" s="30" t="s">
        <v>27</v>
      </c>
      <c r="F20" s="30" t="s">
        <v>28</v>
      </c>
    </row>
    <row r="21" spans="1:6" s="26" customFormat="1" ht="10.5">
      <c r="A21" s="1" t="s">
        <v>29</v>
      </c>
      <c r="B21" s="1"/>
      <c r="C21" s="1"/>
      <c r="D21" s="36">
        <v>230</v>
      </c>
      <c r="E21" s="1">
        <v>4</v>
      </c>
      <c r="F21" s="37">
        <v>920</v>
      </c>
    </row>
    <row r="22" spans="1:6" s="26" customFormat="1" ht="10.5">
      <c r="A22" s="1" t="s">
        <v>30</v>
      </c>
      <c r="B22" s="1"/>
      <c r="C22" s="1">
        <v>0</v>
      </c>
      <c r="D22" s="36">
        <v>0</v>
      </c>
      <c r="E22" s="1">
        <v>0</v>
      </c>
      <c r="F22" s="37">
        <f>+E22*D22</f>
        <v>0</v>
      </c>
    </row>
    <row r="23" spans="1:6" s="26" customFormat="1" ht="10.5">
      <c r="A23" s="1" t="s">
        <v>31</v>
      </c>
      <c r="B23" s="1"/>
      <c r="C23" s="1"/>
      <c r="D23" s="36">
        <v>0</v>
      </c>
      <c r="E23" s="1">
        <v>0</v>
      </c>
      <c r="F23" s="37">
        <f>+E23*D23</f>
        <v>0</v>
      </c>
    </row>
    <row r="24" spans="1:6" s="26" customFormat="1" ht="10.5">
      <c r="A24" s="28" t="s">
        <v>32</v>
      </c>
      <c r="B24" s="1"/>
      <c r="C24" s="1"/>
      <c r="D24" s="1"/>
      <c r="E24" s="1"/>
      <c r="F24" s="38">
        <f>SUM(F21:F23)</f>
        <v>920</v>
      </c>
    </row>
    <row r="26" spans="1:6" s="26" customFormat="1" ht="10.5">
      <c r="A26" s="28" t="s">
        <v>33</v>
      </c>
      <c r="B26" s="1"/>
      <c r="C26" s="1"/>
      <c r="D26" s="30" t="s">
        <v>34</v>
      </c>
      <c r="E26" s="30" t="s">
        <v>35</v>
      </c>
      <c r="F26" s="30" t="s">
        <v>36</v>
      </c>
    </row>
    <row r="27" spans="1:6" s="26" customFormat="1" ht="10.5">
      <c r="A27" s="1" t="s">
        <v>37</v>
      </c>
      <c r="B27" s="1"/>
      <c r="C27" s="1"/>
      <c r="D27" s="37">
        <f>+F24</f>
        <v>920</v>
      </c>
      <c r="E27" s="1">
        <f>+C8</f>
        <v>1</v>
      </c>
      <c r="F27" s="37">
        <f>+E27*D27</f>
        <v>920</v>
      </c>
    </row>
    <row r="28" spans="1:6" s="26" customFormat="1" ht="10.5">
      <c r="A28" s="1" t="s">
        <v>24</v>
      </c>
      <c r="B28" s="1"/>
      <c r="C28" s="1"/>
      <c r="D28" s="1"/>
      <c r="E28" s="1">
        <f>+C8</f>
        <v>1</v>
      </c>
      <c r="F28" s="37">
        <f>+F27</f>
        <v>920</v>
      </c>
    </row>
    <row r="29" spans="1:6" s="26" customFormat="1" ht="10.5">
      <c r="A29" s="1" t="s">
        <v>38</v>
      </c>
      <c r="B29" s="1"/>
      <c r="C29" s="1"/>
      <c r="D29" s="1"/>
      <c r="E29" s="1"/>
      <c r="F29" s="37">
        <f>+D27</f>
        <v>920</v>
      </c>
    </row>
    <row r="30" spans="1:6" s="26" customFormat="1" ht="10.5">
      <c r="A30" s="1" t="s">
        <v>39</v>
      </c>
      <c r="B30" s="1"/>
      <c r="C30" s="1"/>
      <c r="D30" s="1"/>
      <c r="E30" s="1"/>
      <c r="F30" s="37">
        <v>60000</v>
      </c>
    </row>
    <row r="31" spans="1:6" s="26" customFormat="1" ht="10.5">
      <c r="A31" s="28" t="s">
        <v>33</v>
      </c>
      <c r="B31" s="1"/>
      <c r="C31" s="1"/>
      <c r="D31" s="1"/>
      <c r="E31" s="1"/>
      <c r="F31" s="32">
        <f>+F29/F30</f>
        <v>0.015333333333333332</v>
      </c>
    </row>
    <row r="33" spans="1:6" s="26" customFormat="1" ht="10.5">
      <c r="A33" s="28" t="s">
        <v>40</v>
      </c>
      <c r="B33" s="1"/>
      <c r="C33" s="1"/>
      <c r="D33" s="1"/>
      <c r="E33" s="1"/>
      <c r="F33" s="1"/>
    </row>
    <row r="34" spans="1:6" s="26" customFormat="1" ht="10.5">
      <c r="A34" s="28" t="s">
        <v>41</v>
      </c>
      <c r="B34" s="1"/>
      <c r="C34" s="1"/>
      <c r="D34" s="1"/>
      <c r="E34" s="1"/>
      <c r="F34" s="32">
        <f>+F9</f>
        <v>0.6</v>
      </c>
    </row>
    <row r="35" spans="1:6" s="26" customFormat="1" ht="10.5">
      <c r="A35" s="28" t="s">
        <v>42</v>
      </c>
      <c r="B35" s="1"/>
      <c r="C35" s="1"/>
      <c r="D35" s="1"/>
      <c r="E35" s="1"/>
      <c r="F35" s="32">
        <f>+F18</f>
        <v>0.023327399999999998</v>
      </c>
    </row>
    <row r="36" spans="1:6" s="26" customFormat="1" ht="10.5">
      <c r="A36" s="28" t="s">
        <v>43</v>
      </c>
      <c r="B36" s="1"/>
      <c r="C36" s="1"/>
      <c r="D36" s="1"/>
      <c r="E36" s="1"/>
      <c r="F36" s="32">
        <f>+F31</f>
        <v>0.015333333333333332</v>
      </c>
    </row>
    <row r="37" spans="1:6" s="26" customFormat="1" ht="10.5">
      <c r="A37" s="28" t="s">
        <v>44</v>
      </c>
      <c r="B37" s="1"/>
      <c r="C37" s="1"/>
      <c r="D37" s="1"/>
      <c r="E37" s="1"/>
      <c r="F37" s="35">
        <f>+F36+F35+F34</f>
        <v>0.6386607333333333</v>
      </c>
    </row>
    <row r="39" spans="1:6" s="26" customFormat="1" ht="10.5">
      <c r="A39" s="28" t="s">
        <v>45</v>
      </c>
      <c r="B39" s="1"/>
      <c r="C39" s="30" t="s">
        <v>46</v>
      </c>
      <c r="D39" s="30" t="s">
        <v>7</v>
      </c>
      <c r="E39" s="30" t="s">
        <v>47</v>
      </c>
      <c r="F39" s="30" t="s">
        <v>28</v>
      </c>
    </row>
    <row r="40" spans="1:6" s="26" customFormat="1" ht="10.5">
      <c r="A40" s="28" t="s">
        <v>48</v>
      </c>
      <c r="B40" s="1"/>
      <c r="C40" s="1">
        <v>2011</v>
      </c>
      <c r="D40" s="1">
        <f>+C8</f>
        <v>1</v>
      </c>
      <c r="E40" s="37">
        <v>35000</v>
      </c>
      <c r="F40" s="37">
        <f>+E40*D40</f>
        <v>35000</v>
      </c>
    </row>
    <row r="41" spans="1:6" s="26" customFormat="1" ht="10.5">
      <c r="A41" s="1" t="s">
        <v>49</v>
      </c>
      <c r="B41" s="1"/>
      <c r="C41" s="1"/>
      <c r="D41" s="1">
        <f>+C8</f>
        <v>1</v>
      </c>
      <c r="E41" s="37"/>
      <c r="F41" s="38">
        <f>+F40</f>
        <v>35000</v>
      </c>
    </row>
    <row r="42" spans="1:6" s="26" customFormat="1" ht="10.5">
      <c r="A42" s="1"/>
      <c r="B42" s="1"/>
      <c r="C42" s="1"/>
      <c r="D42" s="1"/>
      <c r="E42" s="37"/>
      <c r="F42" s="38"/>
    </row>
    <row r="43" spans="1:6" s="26" customFormat="1" ht="10.5">
      <c r="A43" s="28" t="s">
        <v>50</v>
      </c>
      <c r="B43" s="1"/>
      <c r="C43" s="1"/>
      <c r="D43" s="1"/>
      <c r="E43" s="1"/>
      <c r="F43" s="1" t="s">
        <v>24</v>
      </c>
    </row>
    <row r="44" spans="1:6" s="26" customFormat="1" ht="10.5">
      <c r="A44" s="1" t="s">
        <v>51</v>
      </c>
      <c r="B44" s="1"/>
      <c r="C44" s="1"/>
      <c r="D44" s="1"/>
      <c r="E44" s="1"/>
      <c r="F44" s="37">
        <f>+F41</f>
        <v>35000</v>
      </c>
    </row>
    <row r="45" spans="1:6" s="26" customFormat="1" ht="10.5">
      <c r="A45" s="1" t="s">
        <v>52</v>
      </c>
      <c r="B45" s="1"/>
      <c r="C45" s="1"/>
      <c r="D45" s="1"/>
      <c r="E45" s="1"/>
      <c r="F45" s="37">
        <f>+C8</f>
        <v>1</v>
      </c>
    </row>
    <row r="46" spans="1:6" s="26" customFormat="1" ht="10.5">
      <c r="A46" s="1" t="s">
        <v>53</v>
      </c>
      <c r="B46" s="1"/>
      <c r="C46" s="1"/>
      <c r="D46" s="1"/>
      <c r="E46" s="1"/>
      <c r="F46" s="38">
        <f>+F44/F45</f>
        <v>35000</v>
      </c>
    </row>
    <row r="48" spans="1:6" s="26" customFormat="1" ht="28.5" customHeight="1">
      <c r="A48" s="39" t="s">
        <v>54</v>
      </c>
      <c r="B48" s="1"/>
      <c r="C48" s="1"/>
      <c r="D48" s="1"/>
      <c r="E48" s="1"/>
      <c r="F48" s="1"/>
    </row>
    <row r="49" spans="1:6" s="26" customFormat="1" ht="10.5">
      <c r="A49" s="1" t="s">
        <v>53</v>
      </c>
      <c r="B49" s="1"/>
      <c r="C49" s="1"/>
      <c r="D49" s="1"/>
      <c r="E49" s="1"/>
      <c r="F49" s="37">
        <f>+F46</f>
        <v>35000</v>
      </c>
    </row>
    <row r="50" spans="1:6" s="26" customFormat="1" ht="10.5">
      <c r="A50" s="1" t="s">
        <v>38</v>
      </c>
      <c r="B50" s="1"/>
      <c r="C50" s="1"/>
      <c r="D50" s="1"/>
      <c r="E50" s="1"/>
      <c r="F50" s="37">
        <f>+F24</f>
        <v>920</v>
      </c>
    </row>
    <row r="51" spans="1:6" s="26" customFormat="1" ht="10.5">
      <c r="A51" s="39" t="s">
        <v>54</v>
      </c>
      <c r="B51" s="1"/>
      <c r="C51" s="1"/>
      <c r="D51" s="1"/>
      <c r="E51" s="1"/>
      <c r="F51" s="38">
        <f>+F49-F50</f>
        <v>34080</v>
      </c>
    </row>
    <row r="52" spans="1:6" s="26" customFormat="1" ht="10.5">
      <c r="A52" s="1"/>
      <c r="B52" s="1"/>
      <c r="C52" s="1"/>
      <c r="D52" s="1"/>
      <c r="E52" s="1"/>
      <c r="F52" s="1"/>
    </row>
    <row r="53" spans="1:6" s="27" customFormat="1" ht="10.5">
      <c r="A53" s="28" t="s">
        <v>55</v>
      </c>
      <c r="B53" s="1"/>
      <c r="C53" s="1"/>
      <c r="D53" s="1"/>
      <c r="E53" s="1"/>
      <c r="F53" s="1"/>
    </row>
    <row r="54" spans="1:6" s="27" customFormat="1" ht="10.5">
      <c r="A54" s="28" t="s">
        <v>56</v>
      </c>
      <c r="B54" s="1"/>
      <c r="C54" s="40" t="s">
        <v>57</v>
      </c>
      <c r="D54" s="40"/>
      <c r="E54" s="40" t="s">
        <v>58</v>
      </c>
      <c r="F54" s="1"/>
    </row>
    <row r="55" spans="1:6" s="27" customFormat="1" ht="10.5">
      <c r="A55" s="40" t="s">
        <v>59</v>
      </c>
      <c r="B55" s="40"/>
      <c r="C55" s="40" t="s">
        <v>60</v>
      </c>
      <c r="D55" s="40" t="s">
        <v>61</v>
      </c>
      <c r="E55" s="40" t="s">
        <v>62</v>
      </c>
      <c r="F55" s="40" t="s">
        <v>63</v>
      </c>
    </row>
    <row r="56" spans="1:6" s="27" customFormat="1" ht="10.5">
      <c r="A56" s="41">
        <f>+F41</f>
        <v>35000</v>
      </c>
      <c r="B56" s="41"/>
      <c r="C56" s="37">
        <f>+F50*D40</f>
        <v>920</v>
      </c>
      <c r="D56" s="37">
        <f>+A56-C56</f>
        <v>34080</v>
      </c>
      <c r="E56" s="33">
        <v>0.0052</v>
      </c>
      <c r="F56" s="37">
        <f>+E56*D56</f>
        <v>177.21599999999998</v>
      </c>
    </row>
    <row r="57" spans="1:6" s="27" customFormat="1" ht="10.5">
      <c r="A57" s="1" t="s">
        <v>64</v>
      </c>
      <c r="B57" s="1"/>
      <c r="C57" s="1"/>
      <c r="D57" s="1"/>
      <c r="E57" s="1"/>
      <c r="F57" s="37"/>
    </row>
    <row r="58" spans="1:6" s="27" customFormat="1" ht="10.5">
      <c r="A58" s="1" t="s">
        <v>65</v>
      </c>
      <c r="B58" s="1"/>
      <c r="C58" s="1"/>
      <c r="D58" s="1"/>
      <c r="E58" s="1"/>
      <c r="F58" s="37">
        <f>+F56</f>
        <v>177.21599999999998</v>
      </c>
    </row>
    <row r="59" spans="1:6" s="27" customFormat="1" ht="10.5">
      <c r="A59" s="1" t="s">
        <v>66</v>
      </c>
      <c r="B59" s="1"/>
      <c r="C59" s="1"/>
      <c r="D59" s="1"/>
      <c r="E59" s="1"/>
      <c r="F59" s="37">
        <f>+'Médias Mensais'!G13</f>
        <v>946</v>
      </c>
    </row>
    <row r="60" spans="1:6" s="27" customFormat="1" ht="10.5">
      <c r="A60" s="1" t="s">
        <v>67</v>
      </c>
      <c r="B60" s="1"/>
      <c r="C60" s="1"/>
      <c r="D60" s="1"/>
      <c r="E60" s="1"/>
      <c r="F60" s="35">
        <f>+F58/F59</f>
        <v>0.1873319238900634</v>
      </c>
    </row>
    <row r="62" spans="1:6" s="27" customFormat="1" ht="10.5">
      <c r="A62" s="39" t="s">
        <v>68</v>
      </c>
      <c r="B62" s="1"/>
      <c r="C62" s="1"/>
      <c r="D62" s="40" t="s">
        <v>69</v>
      </c>
      <c r="E62" s="40" t="s">
        <v>70</v>
      </c>
      <c r="F62" s="40" t="s">
        <v>71</v>
      </c>
    </row>
    <row r="63" spans="1:6" s="27" customFormat="1" ht="10.5">
      <c r="A63" s="1" t="s">
        <v>72</v>
      </c>
      <c r="B63" s="1"/>
      <c r="C63" s="1"/>
      <c r="D63" s="33">
        <f>+A56*0.03</f>
        <v>1050</v>
      </c>
      <c r="E63" s="31">
        <v>0.0625</v>
      </c>
      <c r="F63" s="37">
        <f>+E63*D63</f>
        <v>65.625</v>
      </c>
    </row>
    <row r="64" spans="1:6" s="27" customFormat="1" ht="10.5">
      <c r="A64" s="1" t="s">
        <v>66</v>
      </c>
      <c r="B64" s="1"/>
      <c r="C64" s="1"/>
      <c r="D64" s="1"/>
      <c r="E64" s="1"/>
      <c r="F64" s="37">
        <f>+F59</f>
        <v>946</v>
      </c>
    </row>
    <row r="65" spans="1:6" s="27" customFormat="1" ht="10.5">
      <c r="A65" s="39" t="s">
        <v>73</v>
      </c>
      <c r="B65" s="1"/>
      <c r="C65" s="1"/>
      <c r="D65" s="1"/>
      <c r="E65" s="1"/>
      <c r="F65" s="42">
        <f>+F63/F64</f>
        <v>0.06937103594080338</v>
      </c>
    </row>
    <row r="66" spans="1:6" s="27" customFormat="1" ht="10.5">
      <c r="A66" s="1"/>
      <c r="B66" s="1"/>
      <c r="C66" s="1"/>
      <c r="D66" s="1"/>
      <c r="E66" s="1"/>
      <c r="F66" s="1"/>
    </row>
    <row r="67" spans="1:6" s="27" customFormat="1" ht="10.5">
      <c r="A67" s="39" t="s">
        <v>74</v>
      </c>
      <c r="B67" s="1"/>
      <c r="C67" s="1"/>
      <c r="D67" s="40" t="s">
        <v>75</v>
      </c>
      <c r="E67" s="40" t="s">
        <v>76</v>
      </c>
      <c r="F67" s="1" t="s">
        <v>77</v>
      </c>
    </row>
    <row r="68" spans="1:6" s="27" customFormat="1" ht="10.5">
      <c r="A68" s="1" t="s">
        <v>72</v>
      </c>
      <c r="B68" s="1"/>
      <c r="C68" s="1"/>
      <c r="D68" s="33">
        <f>+A56*0.01</f>
        <v>350</v>
      </c>
      <c r="E68" s="31">
        <v>0.0625</v>
      </c>
      <c r="F68" s="37">
        <f>+E68*D68</f>
        <v>21.875</v>
      </c>
    </row>
    <row r="69" spans="1:6" s="27" customFormat="1" ht="10.5">
      <c r="A69" s="1" t="s">
        <v>66</v>
      </c>
      <c r="B69" s="1"/>
      <c r="C69" s="1"/>
      <c r="D69" s="1"/>
      <c r="E69" s="1"/>
      <c r="F69" s="37">
        <f>+F64</f>
        <v>946</v>
      </c>
    </row>
    <row r="70" spans="1:6" s="27" customFormat="1" ht="10.5">
      <c r="A70" s="39" t="s">
        <v>78</v>
      </c>
      <c r="B70" s="1"/>
      <c r="C70" s="1"/>
      <c r="D70" s="1"/>
      <c r="E70" s="1"/>
      <c r="F70" s="32">
        <f>+F68/F69</f>
        <v>0.023123678646934463</v>
      </c>
    </row>
    <row r="72" spans="1:6" s="27" customFormat="1" ht="10.5">
      <c r="A72" s="28" t="s">
        <v>79</v>
      </c>
      <c r="B72" s="1"/>
      <c r="C72" s="1"/>
      <c r="D72" s="1"/>
      <c r="E72" s="1"/>
      <c r="F72" s="1"/>
    </row>
    <row r="73" spans="1:6" s="27" customFormat="1" ht="10.5">
      <c r="A73" s="28" t="s">
        <v>80</v>
      </c>
      <c r="B73" s="1"/>
      <c r="C73" s="1"/>
      <c r="D73" s="1"/>
      <c r="E73" s="1"/>
      <c r="F73" s="31">
        <f>+F60</f>
        <v>0.1873319238900634</v>
      </c>
    </row>
    <row r="74" spans="1:6" s="27" customFormat="1" ht="21">
      <c r="A74" s="39" t="s">
        <v>81</v>
      </c>
      <c r="B74" s="1"/>
      <c r="C74" s="1"/>
      <c r="D74" s="1"/>
      <c r="E74" s="1"/>
      <c r="F74" s="33">
        <f>+F65</f>
        <v>0.06937103594080338</v>
      </c>
    </row>
    <row r="75" spans="1:6" s="27" customFormat="1" ht="21">
      <c r="A75" s="39" t="s">
        <v>82</v>
      </c>
      <c r="B75" s="1"/>
      <c r="C75" s="1"/>
      <c r="D75" s="1"/>
      <c r="E75" s="1"/>
      <c r="F75" s="31">
        <f>+F70</f>
        <v>0.023123678646934463</v>
      </c>
    </row>
    <row r="76" spans="1:6" s="27" customFormat="1" ht="10.5">
      <c r="A76" s="28" t="s">
        <v>83</v>
      </c>
      <c r="B76" s="1"/>
      <c r="C76" s="1"/>
      <c r="D76" s="1"/>
      <c r="E76" s="1"/>
      <c r="F76" s="43">
        <f>+F75+F74+F73</f>
        <v>0.2798266384778012</v>
      </c>
    </row>
    <row r="78" spans="1:6" s="26" customFormat="1" ht="10.5">
      <c r="A78" s="28" t="s">
        <v>84</v>
      </c>
      <c r="B78" s="1"/>
      <c r="C78" s="1"/>
      <c r="D78" s="1" t="s">
        <v>85</v>
      </c>
      <c r="E78" s="40" t="s">
        <v>76</v>
      </c>
      <c r="F78" s="1" t="s">
        <v>77</v>
      </c>
    </row>
    <row r="79" spans="1:6" s="26" customFormat="1" ht="10.5">
      <c r="A79" s="1" t="s">
        <v>86</v>
      </c>
      <c r="B79" s="1"/>
      <c r="C79" s="1"/>
      <c r="D79" s="33">
        <f>+A56*0.2</f>
        <v>7000</v>
      </c>
      <c r="E79" s="31">
        <v>0.0625</v>
      </c>
      <c r="F79" s="42">
        <f>+E79*D79</f>
        <v>437.5</v>
      </c>
    </row>
    <row r="80" spans="1:6" s="26" customFormat="1" ht="10.5">
      <c r="A80" s="1" t="s">
        <v>66</v>
      </c>
      <c r="B80" s="1"/>
      <c r="C80" s="1"/>
      <c r="D80" s="1"/>
      <c r="E80" s="1"/>
      <c r="F80" s="37">
        <f>+F64</f>
        <v>946</v>
      </c>
    </row>
    <row r="81" spans="1:6" s="26" customFormat="1" ht="10.5">
      <c r="A81" s="28" t="s">
        <v>87</v>
      </c>
      <c r="B81" s="1"/>
      <c r="C81" s="1"/>
      <c r="D81" s="1"/>
      <c r="E81" s="1"/>
      <c r="F81" s="32">
        <f>+F79/F80</f>
        <v>0.46247357293868924</v>
      </c>
    </row>
    <row r="83" ht="10.5">
      <c r="A83" s="39" t="s">
        <v>88</v>
      </c>
    </row>
    <row r="84" spans="1:6" ht="10.5">
      <c r="A84" s="28" t="s">
        <v>89</v>
      </c>
      <c r="B84" s="40" t="s">
        <v>90</v>
      </c>
      <c r="C84" s="40" t="s">
        <v>91</v>
      </c>
      <c r="D84" s="40" t="s">
        <v>92</v>
      </c>
      <c r="E84" s="40" t="s">
        <v>93</v>
      </c>
      <c r="F84" s="40" t="s">
        <v>32</v>
      </c>
    </row>
    <row r="85" spans="1:6" ht="10.5">
      <c r="A85" s="1" t="s">
        <v>94</v>
      </c>
      <c r="B85" s="1">
        <f>+C8</f>
        <v>1</v>
      </c>
      <c r="C85" s="33">
        <v>2256</v>
      </c>
      <c r="D85" s="1">
        <v>1.5671</v>
      </c>
      <c r="E85" s="33">
        <v>1</v>
      </c>
      <c r="F85" s="37">
        <f>(C85*D85)*B85</f>
        <v>3535.3776</v>
      </c>
    </row>
    <row r="86" spans="1:6" ht="10.5">
      <c r="A86" s="1" t="s">
        <v>95</v>
      </c>
      <c r="B86" s="1">
        <v>22</v>
      </c>
      <c r="C86" s="33">
        <v>12</v>
      </c>
      <c r="E86" s="33">
        <v>1</v>
      </c>
      <c r="F86" s="37">
        <f>+C86*B86</f>
        <v>264</v>
      </c>
    </row>
    <row r="87" spans="1:6" ht="10.5">
      <c r="A87" s="1" t="s">
        <v>96</v>
      </c>
      <c r="B87" s="1">
        <v>0</v>
      </c>
      <c r="C87" s="33">
        <v>4</v>
      </c>
      <c r="E87" s="33"/>
      <c r="F87" s="37">
        <f>+C87*B87</f>
        <v>0</v>
      </c>
    </row>
    <row r="88" spans="1:6" ht="10.5">
      <c r="A88" s="1" t="s">
        <v>97</v>
      </c>
      <c r="F88" s="37">
        <f>+F86+F85+F87</f>
        <v>3799.3776</v>
      </c>
    </row>
    <row r="89" spans="1:6" ht="10.5">
      <c r="A89" s="1" t="s">
        <v>66</v>
      </c>
      <c r="F89" s="37">
        <f>+F80</f>
        <v>946</v>
      </c>
    </row>
    <row r="90" spans="1:6" ht="10.5">
      <c r="A90" s="28" t="s">
        <v>98</v>
      </c>
      <c r="F90" s="32">
        <f>+F88/F89</f>
        <v>4.016255391120507</v>
      </c>
    </row>
    <row r="92" spans="1:6" ht="10.5">
      <c r="A92" s="28" t="s">
        <v>99</v>
      </c>
      <c r="E92" s="40" t="s">
        <v>100</v>
      </c>
      <c r="F92" s="40" t="s">
        <v>101</v>
      </c>
    </row>
    <row r="93" spans="1:6" ht="10.5">
      <c r="A93" s="1" t="s">
        <v>102</v>
      </c>
      <c r="E93" s="33">
        <f>+F88</f>
        <v>3799.3776</v>
      </c>
      <c r="F93" s="31">
        <v>0.12</v>
      </c>
    </row>
    <row r="94" spans="1:6" ht="10.5">
      <c r="A94" s="1" t="s">
        <v>97</v>
      </c>
      <c r="F94" s="31">
        <f>+F93*E93</f>
        <v>455.92531199999996</v>
      </c>
    </row>
    <row r="95" spans="1:6" ht="10.5">
      <c r="A95" s="1" t="s">
        <v>66</v>
      </c>
      <c r="F95" s="37">
        <f>+F89</f>
        <v>946</v>
      </c>
    </row>
    <row r="96" spans="1:6" ht="10.5">
      <c r="A96" s="28" t="s">
        <v>98</v>
      </c>
      <c r="F96" s="32">
        <f>+F94/F95</f>
        <v>0.4819506469344608</v>
      </c>
    </row>
    <row r="98" ht="10.5">
      <c r="A98" s="39" t="s">
        <v>103</v>
      </c>
    </row>
    <row r="99" spans="1:6" ht="10.5">
      <c r="A99" s="28" t="s">
        <v>89</v>
      </c>
      <c r="F99" s="31">
        <f>+F90</f>
        <v>4.016255391120507</v>
      </c>
    </row>
    <row r="100" spans="1:6" ht="10.5">
      <c r="A100" s="28" t="s">
        <v>99</v>
      </c>
      <c r="F100" s="31">
        <f>+F96</f>
        <v>0.4819506469344608</v>
      </c>
    </row>
    <row r="101" spans="1:6" ht="21">
      <c r="A101" s="39" t="s">
        <v>104</v>
      </c>
      <c r="F101" s="32">
        <f>+F100+F99</f>
        <v>4.498206038054968</v>
      </c>
    </row>
    <row r="103" ht="10.5">
      <c r="A103" s="28" t="s">
        <v>105</v>
      </c>
    </row>
    <row r="104" spans="1:6" ht="10.5">
      <c r="A104" s="28" t="s">
        <v>106</v>
      </c>
      <c r="E104" s="40" t="s">
        <v>100</v>
      </c>
      <c r="F104" s="40" t="s">
        <v>107</v>
      </c>
    </row>
    <row r="105" spans="1:6" ht="10.5">
      <c r="A105" s="1" t="s">
        <v>102</v>
      </c>
      <c r="E105" s="33">
        <f>+F88</f>
        <v>3799.3776</v>
      </c>
      <c r="F105" s="31">
        <v>0.08</v>
      </c>
    </row>
    <row r="106" spans="1:6" ht="10.5">
      <c r="A106" s="1" t="s">
        <v>108</v>
      </c>
      <c r="F106" s="31">
        <f>+F105*E105</f>
        <v>303.950208</v>
      </c>
    </row>
    <row r="107" spans="1:6" ht="10.5">
      <c r="A107" s="1" t="s">
        <v>66</v>
      </c>
      <c r="F107" s="37">
        <f>+F95</f>
        <v>946</v>
      </c>
    </row>
    <row r="108" spans="1:6" ht="10.5">
      <c r="A108" s="28" t="s">
        <v>109</v>
      </c>
      <c r="F108" s="32">
        <f>+F106/F107</f>
        <v>0.3213004312896406</v>
      </c>
    </row>
    <row r="110" spans="1:6" ht="10.5">
      <c r="A110" s="28" t="s">
        <v>110</v>
      </c>
      <c r="C110" s="40"/>
      <c r="D110" s="40" t="s">
        <v>100</v>
      </c>
      <c r="E110" s="40" t="s">
        <v>111</v>
      </c>
      <c r="F110" s="40"/>
    </row>
    <row r="111" spans="1:6" ht="10.5">
      <c r="A111" s="1" t="s">
        <v>102</v>
      </c>
      <c r="C111" s="33"/>
      <c r="D111" s="33">
        <f>+E105</f>
        <v>3799.3776</v>
      </c>
      <c r="E111" s="31">
        <v>0.02</v>
      </c>
      <c r="F111" s="31">
        <f>+D111*E111</f>
        <v>75.987552</v>
      </c>
    </row>
    <row r="112" spans="1:6" ht="10.5">
      <c r="A112" s="1" t="s">
        <v>112</v>
      </c>
      <c r="F112" s="31">
        <f>+F111</f>
        <v>75.987552</v>
      </c>
    </row>
    <row r="113" spans="1:6" ht="10.5">
      <c r="A113" s="1" t="s">
        <v>66</v>
      </c>
      <c r="F113" s="37">
        <f>+F107</f>
        <v>946</v>
      </c>
    </row>
    <row r="114" spans="1:6" ht="10.5">
      <c r="A114" s="28" t="s">
        <v>113</v>
      </c>
      <c r="F114" s="32">
        <f>+F112/F113</f>
        <v>0.08032510782241015</v>
      </c>
    </row>
    <row r="116" spans="1:6" ht="10.5">
      <c r="A116" s="28" t="s">
        <v>114</v>
      </c>
      <c r="D116" s="40" t="s">
        <v>115</v>
      </c>
      <c r="E116" s="40" t="s">
        <v>116</v>
      </c>
      <c r="F116" s="40" t="s">
        <v>32</v>
      </c>
    </row>
    <row r="117" spans="1:6" ht="10.5">
      <c r="A117" s="1" t="s">
        <v>117</v>
      </c>
      <c r="D117" s="36">
        <v>143.64</v>
      </c>
      <c r="E117" s="1">
        <f>+C8</f>
        <v>1</v>
      </c>
      <c r="F117" s="33">
        <f>+E117*D117</f>
        <v>143.64</v>
      </c>
    </row>
    <row r="118" spans="1:6" ht="10.5">
      <c r="A118" s="1" t="s">
        <v>66</v>
      </c>
      <c r="F118" s="37">
        <f>+F59</f>
        <v>946</v>
      </c>
    </row>
    <row r="119" spans="1:6" ht="10.5">
      <c r="A119" s="28" t="s">
        <v>118</v>
      </c>
      <c r="F119" s="32">
        <f>+F117/F118</f>
        <v>0.15183932346723042</v>
      </c>
    </row>
    <row r="121" spans="1:6" ht="10.5">
      <c r="A121" s="28" t="s">
        <v>119</v>
      </c>
      <c r="C121" s="40" t="s">
        <v>115</v>
      </c>
      <c r="D121" s="40" t="s">
        <v>120</v>
      </c>
      <c r="E121" s="40" t="s">
        <v>93</v>
      </c>
      <c r="F121" s="40" t="s">
        <v>121</v>
      </c>
    </row>
    <row r="122" spans="1:6" ht="10.5">
      <c r="A122" s="1" t="s">
        <v>122</v>
      </c>
      <c r="C122" s="36">
        <v>396.49</v>
      </c>
      <c r="D122" s="1">
        <f>+C8</f>
        <v>1</v>
      </c>
      <c r="E122" s="1">
        <v>0.0833</v>
      </c>
      <c r="F122" s="42">
        <f>+D122*C122*E122</f>
        <v>33.027617</v>
      </c>
    </row>
    <row r="123" spans="1:6" ht="10.5">
      <c r="A123" s="1" t="s">
        <v>66</v>
      </c>
      <c r="F123" s="37">
        <f>+F59</f>
        <v>946</v>
      </c>
    </row>
    <row r="124" spans="1:6" ht="10.5">
      <c r="A124" s="28" t="s">
        <v>123</v>
      </c>
      <c r="F124" s="32">
        <f>+F122/F123</f>
        <v>0.03491291437632135</v>
      </c>
    </row>
    <row r="126" ht="10.5">
      <c r="A126" s="28" t="s">
        <v>124</v>
      </c>
    </row>
    <row r="127" spans="2:6" ht="10.5">
      <c r="B127" s="40" t="s">
        <v>125</v>
      </c>
      <c r="C127" s="40" t="s">
        <v>126</v>
      </c>
      <c r="D127" s="40" t="s">
        <v>127</v>
      </c>
      <c r="E127" s="40" t="s">
        <v>128</v>
      </c>
      <c r="F127" s="40" t="s">
        <v>32</v>
      </c>
    </row>
    <row r="128" spans="1:6" ht="10.5">
      <c r="A128" s="1" t="s">
        <v>129</v>
      </c>
      <c r="B128" s="37">
        <v>1080</v>
      </c>
      <c r="C128" s="1">
        <v>0</v>
      </c>
      <c r="D128" s="37">
        <f>+C128*B128</f>
        <v>0</v>
      </c>
      <c r="E128" s="1">
        <v>1</v>
      </c>
      <c r="F128" s="37">
        <f>+E128*D128</f>
        <v>0</v>
      </c>
    </row>
    <row r="129" spans="1:6" ht="10.5">
      <c r="A129" s="1" t="s">
        <v>130</v>
      </c>
      <c r="F129" s="37">
        <f>+F128*0.15</f>
        <v>0</v>
      </c>
    </row>
    <row r="130" spans="1:6" ht="10.5">
      <c r="A130" s="1" t="s">
        <v>131</v>
      </c>
      <c r="F130" s="37">
        <f>+F129+F128</f>
        <v>0</v>
      </c>
    </row>
    <row r="131" spans="1:6" ht="10.5">
      <c r="A131" s="1" t="s">
        <v>66</v>
      </c>
      <c r="F131" s="37">
        <f>+F123</f>
        <v>946</v>
      </c>
    </row>
    <row r="132" spans="1:6" ht="10.5">
      <c r="A132" s="28" t="s">
        <v>132</v>
      </c>
      <c r="F132" s="32">
        <f>+F130/F131</f>
        <v>0</v>
      </c>
    </row>
    <row r="134" spans="1:6" ht="10.5">
      <c r="A134" s="28" t="s">
        <v>133</v>
      </c>
      <c r="F134" s="31"/>
    </row>
    <row r="135" spans="1:6" ht="10.5">
      <c r="A135" s="28" t="s">
        <v>106</v>
      </c>
      <c r="F135" s="31">
        <f>+F108</f>
        <v>0.3213004312896406</v>
      </c>
    </row>
    <row r="136" spans="1:6" ht="10.5">
      <c r="A136" s="28" t="s">
        <v>110</v>
      </c>
      <c r="F136" s="31">
        <f>+F114</f>
        <v>0.08032510782241015</v>
      </c>
    </row>
    <row r="137" spans="1:6" ht="10.5">
      <c r="A137" s="28" t="s">
        <v>114</v>
      </c>
      <c r="F137" s="31">
        <f>+F119</f>
        <v>0.15183932346723042</v>
      </c>
    </row>
    <row r="138" spans="1:6" ht="10.5">
      <c r="A138" s="28" t="s">
        <v>119</v>
      </c>
      <c r="F138" s="31">
        <f>+F124</f>
        <v>0.03491291437632135</v>
      </c>
    </row>
    <row r="139" spans="1:6" ht="10.5">
      <c r="A139" s="28" t="s">
        <v>124</v>
      </c>
      <c r="F139" s="31">
        <f>+F132</f>
        <v>0</v>
      </c>
    </row>
    <row r="140" spans="1:6" ht="10.5">
      <c r="A140" s="28" t="s">
        <v>134</v>
      </c>
      <c r="F140" s="32">
        <f>SUM(F135:F139)</f>
        <v>0.5883777769556026</v>
      </c>
    </row>
    <row r="142" ht="10.5">
      <c r="A142" s="28" t="s">
        <v>135</v>
      </c>
    </row>
    <row r="143" spans="1:6" ht="10.5">
      <c r="A143" s="1" t="s">
        <v>136</v>
      </c>
      <c r="F143" s="33">
        <f>+F76</f>
        <v>0.2798266384778012</v>
      </c>
    </row>
    <row r="144" spans="1:6" ht="10.5">
      <c r="A144" s="1" t="s">
        <v>137</v>
      </c>
      <c r="F144" s="31">
        <f>+F81</f>
        <v>0.46247357293868924</v>
      </c>
    </row>
    <row r="145" spans="1:6" ht="10.5">
      <c r="A145" s="1" t="s">
        <v>88</v>
      </c>
      <c r="F145" s="31">
        <f>+F101</f>
        <v>4.498206038054968</v>
      </c>
    </row>
    <row r="146" spans="1:6" ht="10.5">
      <c r="A146" s="1" t="s">
        <v>105</v>
      </c>
      <c r="F146" s="31">
        <f>+F140</f>
        <v>0.5883777769556026</v>
      </c>
    </row>
    <row r="147" spans="1:6" ht="10.5">
      <c r="A147" s="28" t="s">
        <v>138</v>
      </c>
      <c r="F147" s="42">
        <f>SUM(F143:F146)</f>
        <v>5.828884026427061</v>
      </c>
    </row>
    <row r="149" ht="10.5">
      <c r="A149" s="28" t="s">
        <v>139</v>
      </c>
    </row>
    <row r="150" spans="1:6" ht="10.5">
      <c r="A150" s="1" t="s">
        <v>140</v>
      </c>
      <c r="F150" s="31">
        <f>+F37</f>
        <v>0.6386607333333333</v>
      </c>
    </row>
    <row r="151" spans="1:6" ht="10.5">
      <c r="A151" s="1" t="s">
        <v>141</v>
      </c>
      <c r="F151" s="33">
        <f>+F147</f>
        <v>5.828884026427061</v>
      </c>
    </row>
    <row r="152" spans="1:6" ht="10.5">
      <c r="A152" s="28" t="s">
        <v>142</v>
      </c>
      <c r="B152" s="28"/>
      <c r="C152" s="28"/>
      <c r="D152" s="28"/>
      <c r="E152" s="28"/>
      <c r="F152" s="32">
        <f>+F151+F150</f>
        <v>6.467544759760394</v>
      </c>
    </row>
    <row r="154" spans="1:5" ht="10.5">
      <c r="A154" s="28" t="s">
        <v>143</v>
      </c>
      <c r="C154" s="40" t="s">
        <v>144</v>
      </c>
      <c r="D154" s="40" t="s">
        <v>145</v>
      </c>
      <c r="E154" s="40" t="s">
        <v>146</v>
      </c>
    </row>
    <row r="155" spans="1:4" ht="10.5">
      <c r="A155" s="1" t="s">
        <v>147</v>
      </c>
      <c r="C155" s="36">
        <v>3</v>
      </c>
      <c r="D155" s="36"/>
    </row>
    <row r="156" spans="1:4" ht="10.5">
      <c r="A156" s="1" t="s">
        <v>148</v>
      </c>
      <c r="C156" s="36">
        <v>6</v>
      </c>
      <c r="D156" s="36"/>
    </row>
    <row r="157" spans="1:6" ht="10.5">
      <c r="A157" s="1" t="s">
        <v>149</v>
      </c>
      <c r="C157" s="36">
        <v>10</v>
      </c>
      <c r="D157" s="36">
        <f>+C157+C156+C155</f>
        <v>19</v>
      </c>
      <c r="E157" s="1">
        <f>+D157/100</f>
        <v>0.19</v>
      </c>
      <c r="F157" s="32">
        <f>+F152*E157</f>
        <v>1.228833504354475</v>
      </c>
    </row>
    <row r="158" spans="1:6" ht="10.5">
      <c r="A158" s="28" t="s">
        <v>150</v>
      </c>
      <c r="F158" s="44">
        <f>+F157+F152</f>
        <v>7.69637826411487</v>
      </c>
    </row>
    <row r="160" spans="1:6" ht="10.5">
      <c r="A160" s="45" t="s">
        <v>151</v>
      </c>
      <c r="B160" s="46"/>
      <c r="C160" s="46"/>
      <c r="D160" s="46"/>
      <c r="E160" s="47" t="s">
        <v>152</v>
      </c>
      <c r="F160" s="48" t="s">
        <v>153</v>
      </c>
    </row>
    <row r="161" spans="1:6" ht="10.5">
      <c r="A161" s="49" t="s">
        <v>5</v>
      </c>
      <c r="B161" s="50"/>
      <c r="C161" s="50"/>
      <c r="D161" s="50"/>
      <c r="E161" s="51">
        <f>+F150</f>
        <v>0.6386607333333333</v>
      </c>
      <c r="F161" s="52">
        <v>0.1556</v>
      </c>
    </row>
    <row r="162" spans="1:6" ht="10.5">
      <c r="A162" s="53" t="s">
        <v>154</v>
      </c>
      <c r="B162" s="50"/>
      <c r="C162" s="50"/>
      <c r="D162" s="50"/>
      <c r="E162" s="54">
        <f>+F9</f>
        <v>0.6</v>
      </c>
      <c r="F162" s="52">
        <v>0.1417</v>
      </c>
    </row>
    <row r="163" spans="1:6" ht="10.5">
      <c r="A163" s="53" t="s">
        <v>155</v>
      </c>
      <c r="B163" s="50"/>
      <c r="C163" s="50"/>
      <c r="D163" s="50"/>
      <c r="E163" s="54">
        <f>+F18</f>
        <v>0.023327399999999998</v>
      </c>
      <c r="F163" s="52">
        <v>0.0119</v>
      </c>
    </row>
    <row r="164" spans="1:6" ht="10.5">
      <c r="A164" s="53" t="s">
        <v>156</v>
      </c>
      <c r="B164" s="50"/>
      <c r="C164" s="50"/>
      <c r="D164" s="50"/>
      <c r="E164" s="54">
        <f>+F31</f>
        <v>0.015333333333333332</v>
      </c>
      <c r="F164" s="52">
        <v>0.0192</v>
      </c>
    </row>
    <row r="165" spans="1:6" ht="10.5">
      <c r="A165" s="49" t="s">
        <v>157</v>
      </c>
      <c r="B165" s="50"/>
      <c r="C165" s="50"/>
      <c r="D165" s="50"/>
      <c r="E165" s="55">
        <f>+F147</f>
        <v>5.828884026427061</v>
      </c>
      <c r="F165" s="52">
        <v>0.012</v>
      </c>
    </row>
    <row r="166" spans="1:6" ht="10.5">
      <c r="A166" s="53" t="s">
        <v>158</v>
      </c>
      <c r="B166" s="50"/>
      <c r="C166" s="50"/>
      <c r="D166" s="50"/>
      <c r="E166" s="54">
        <f>+F143</f>
        <v>0.2798266384778012</v>
      </c>
      <c r="F166" s="52">
        <v>0.1117</v>
      </c>
    </row>
    <row r="167" spans="1:6" ht="10.5">
      <c r="A167" s="53" t="s">
        <v>159</v>
      </c>
      <c r="B167" s="50"/>
      <c r="C167" s="50"/>
      <c r="D167" s="50"/>
      <c r="E167" s="54">
        <f>+F60</f>
        <v>0.1873319238900634</v>
      </c>
      <c r="F167" s="52">
        <v>0.105</v>
      </c>
    </row>
    <row r="168" spans="1:6" ht="10.5">
      <c r="A168" s="53" t="s">
        <v>160</v>
      </c>
      <c r="B168" s="50"/>
      <c r="C168" s="50"/>
      <c r="D168" s="50"/>
      <c r="E168" s="56">
        <f>+F65</f>
        <v>0.06937103594080338</v>
      </c>
      <c r="F168" s="52">
        <v>0.0171</v>
      </c>
    </row>
    <row r="169" spans="1:6" ht="10.5">
      <c r="A169" s="53" t="s">
        <v>161</v>
      </c>
      <c r="B169" s="50"/>
      <c r="C169" s="50"/>
      <c r="D169" s="50"/>
      <c r="E169" s="54">
        <f>+F75</f>
        <v>0.023123678646934463</v>
      </c>
      <c r="F169" s="52">
        <v>0.0057</v>
      </c>
    </row>
    <row r="170" spans="1:6" ht="10.5">
      <c r="A170" s="49" t="s">
        <v>162</v>
      </c>
      <c r="B170" s="50"/>
      <c r="C170" s="50"/>
      <c r="D170" s="50"/>
      <c r="E170" s="51">
        <f>+F81</f>
        <v>0.46247357293868924</v>
      </c>
      <c r="F170" s="57">
        <v>0.1143</v>
      </c>
    </row>
    <row r="171" spans="1:6" ht="10.5">
      <c r="A171" s="49" t="s">
        <v>163</v>
      </c>
      <c r="B171" s="50"/>
      <c r="C171" s="50"/>
      <c r="D171" s="50"/>
      <c r="E171" s="51">
        <f>+F101</f>
        <v>4.498206038054968</v>
      </c>
      <c r="F171" s="57">
        <v>0.2348</v>
      </c>
    </row>
    <row r="172" spans="1:6" ht="10.5">
      <c r="A172" s="53" t="s">
        <v>164</v>
      </c>
      <c r="B172" s="50"/>
      <c r="C172" s="50"/>
      <c r="D172" s="50"/>
      <c r="E172" s="54">
        <f>+F99</f>
        <v>4.016255391120507</v>
      </c>
      <c r="F172" s="52">
        <v>0.2279</v>
      </c>
    </row>
    <row r="173" spans="1:6" ht="10.5">
      <c r="A173" s="53" t="s">
        <v>165</v>
      </c>
      <c r="B173" s="50"/>
      <c r="C173" s="50"/>
      <c r="D173" s="50"/>
      <c r="E173" s="54">
        <f>+F100</f>
        <v>0.4819506469344608</v>
      </c>
      <c r="F173" s="52">
        <v>0.0068</v>
      </c>
    </row>
    <row r="174" spans="1:6" ht="10.5">
      <c r="A174" s="49" t="s">
        <v>166</v>
      </c>
      <c r="B174" s="50"/>
      <c r="C174" s="50"/>
      <c r="D174" s="50"/>
      <c r="E174" s="51">
        <f>+F140</f>
        <v>0.5883777769556026</v>
      </c>
      <c r="F174" s="57">
        <v>0.1357</v>
      </c>
    </row>
    <row r="175" spans="1:6" ht="10.5">
      <c r="A175" s="53" t="s">
        <v>167</v>
      </c>
      <c r="B175" s="50"/>
      <c r="C175" s="50"/>
      <c r="D175" s="50"/>
      <c r="E175" s="54">
        <f>+F135</f>
        <v>0.3213004312896406</v>
      </c>
      <c r="F175" s="52">
        <v>0.0068</v>
      </c>
    </row>
    <row r="176" spans="1:6" ht="10.5">
      <c r="A176" s="53" t="s">
        <v>168</v>
      </c>
      <c r="B176" s="50"/>
      <c r="C176" s="50"/>
      <c r="D176" s="50"/>
      <c r="E176" s="54">
        <f>+F136</f>
        <v>0.08032510782241015</v>
      </c>
      <c r="F176" s="52">
        <v>0.0023</v>
      </c>
    </row>
    <row r="177" spans="1:6" ht="10.5">
      <c r="A177" s="53" t="s">
        <v>169</v>
      </c>
      <c r="B177" s="50"/>
      <c r="C177" s="50"/>
      <c r="D177" s="50"/>
      <c r="E177" s="54">
        <f>+F137</f>
        <v>0.15183932346723042</v>
      </c>
      <c r="F177" s="52">
        <v>0.0203</v>
      </c>
    </row>
    <row r="178" spans="1:6" ht="10.5">
      <c r="A178" s="53" t="s">
        <v>170</v>
      </c>
      <c r="B178" s="50"/>
      <c r="C178" s="50"/>
      <c r="D178" s="50"/>
      <c r="E178" s="54">
        <f>+F138</f>
        <v>0.03491291437632135</v>
      </c>
      <c r="F178" s="52">
        <v>0.0544</v>
      </c>
    </row>
    <row r="179" spans="1:6" ht="10.5">
      <c r="A179" s="53" t="s">
        <v>171</v>
      </c>
      <c r="B179" s="50"/>
      <c r="C179" s="50"/>
      <c r="D179" s="50"/>
      <c r="E179" s="54">
        <f>+F139</f>
        <v>0</v>
      </c>
      <c r="F179" s="52">
        <v>0.0519</v>
      </c>
    </row>
    <row r="180" spans="1:6" ht="10.5">
      <c r="A180" s="49" t="s">
        <v>172</v>
      </c>
      <c r="B180" s="50"/>
      <c r="C180" s="50"/>
      <c r="D180" s="50"/>
      <c r="E180" s="58">
        <f>+F157</f>
        <v>1.228833504354475</v>
      </c>
      <c r="F180" s="57">
        <v>0.245</v>
      </c>
    </row>
    <row r="181" spans="1:6" ht="10.5">
      <c r="A181" s="59" t="s">
        <v>173</v>
      </c>
      <c r="B181" s="60"/>
      <c r="C181" s="60"/>
      <c r="D181" s="60"/>
      <c r="E181" s="61">
        <f>+F158</f>
        <v>7.69637826411487</v>
      </c>
      <c r="F181" s="62">
        <v>1</v>
      </c>
    </row>
    <row r="183" ht="10.5">
      <c r="A183" s="28"/>
    </row>
  </sheetData>
  <sheetProtection/>
  <mergeCells count="2">
    <mergeCell ref="A4:F4"/>
    <mergeCell ref="A55:B55"/>
  </mergeCells>
  <printOptions/>
  <pageMargins left="0.511811023622047" right="0.511811023622047" top="0.590551181102362" bottom="0.78740157480315" header="0.31496062992126" footer="0.31496062992126"/>
  <pageSetup fitToHeight="2" fitToWidth="1" horizontalDpi="300" verticalDpi="300" orientation="portrait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2"/>
  <sheetViews>
    <sheetView zoomScaleSheetLayoutView="100" workbookViewId="0" topLeftCell="A1">
      <selection activeCell="G27" sqref="G27"/>
    </sheetView>
  </sheetViews>
  <sheetFormatPr defaultColWidth="9.00390625" defaultRowHeight="15"/>
  <cols>
    <col min="1" max="1" width="7.8515625" style="1" customWidth="1"/>
    <col min="2" max="2" width="6.57421875" style="1" customWidth="1"/>
    <col min="3" max="3" width="7.8515625" style="1" customWidth="1"/>
    <col min="4" max="4" width="9.00390625" style="1" customWidth="1"/>
    <col min="5" max="5" width="14.421875" style="1" customWidth="1"/>
    <col min="6" max="6" width="7.8515625" style="1" customWidth="1"/>
    <col min="7" max="7" width="8.8515625" style="1" customWidth="1"/>
    <col min="8" max="8" width="7.8515625" style="1" customWidth="1"/>
    <col min="9" max="9" width="8.8515625" style="1" customWidth="1"/>
    <col min="10" max="10" width="8.7109375" style="1" customWidth="1"/>
    <col min="11" max="16384" width="9.140625" style="1" bestFit="1" customWidth="1"/>
  </cols>
  <sheetData>
    <row r="1" spans="1:9" ht="10.5">
      <c r="A1" s="2" t="s">
        <v>174</v>
      </c>
      <c r="B1" s="2"/>
      <c r="C1" s="2"/>
      <c r="D1" s="2"/>
      <c r="E1" s="2"/>
      <c r="F1" s="2"/>
      <c r="G1" s="2"/>
      <c r="H1" s="2"/>
      <c r="I1" s="2"/>
    </row>
    <row r="3" spans="1:10" ht="18" customHeight="1">
      <c r="A3" s="3" t="s">
        <v>175</v>
      </c>
      <c r="B3" s="3" t="s">
        <v>176</v>
      </c>
      <c r="C3" s="3"/>
      <c r="D3" s="3"/>
      <c r="E3" s="3" t="s">
        <v>177</v>
      </c>
      <c r="F3" s="3" t="s">
        <v>178</v>
      </c>
      <c r="G3" s="3"/>
      <c r="H3" s="3" t="s">
        <v>179</v>
      </c>
      <c r="I3" s="3"/>
      <c r="J3" s="20" t="s">
        <v>180</v>
      </c>
    </row>
    <row r="4" spans="1:10" ht="10.5">
      <c r="A4" s="3"/>
      <c r="B4" s="3" t="s">
        <v>181</v>
      </c>
      <c r="C4" s="3" t="s">
        <v>182</v>
      </c>
      <c r="D4" s="3" t="s">
        <v>183</v>
      </c>
      <c r="E4" s="3"/>
      <c r="F4" s="3" t="s">
        <v>184</v>
      </c>
      <c r="G4" s="3" t="s">
        <v>185</v>
      </c>
      <c r="H4" s="3" t="s">
        <v>186</v>
      </c>
      <c r="I4" s="3" t="s">
        <v>187</v>
      </c>
      <c r="J4" s="21"/>
    </row>
    <row r="5" spans="1:10" ht="10.5">
      <c r="A5" s="4">
        <v>1</v>
      </c>
      <c r="B5" s="5">
        <v>4</v>
      </c>
      <c r="C5" s="6">
        <v>0</v>
      </c>
      <c r="D5" s="6">
        <v>0</v>
      </c>
      <c r="E5" s="6">
        <f>+B5*22</f>
        <v>88</v>
      </c>
      <c r="F5" s="7">
        <v>43</v>
      </c>
      <c r="G5" s="7">
        <f>+F5*22</f>
        <v>946</v>
      </c>
      <c r="H5" s="6">
        <v>16</v>
      </c>
      <c r="I5" s="22">
        <f>+H5*20</f>
        <v>320</v>
      </c>
      <c r="J5" s="22">
        <v>1</v>
      </c>
    </row>
    <row r="6" spans="1:10" ht="10.5">
      <c r="A6" s="8">
        <v>2</v>
      </c>
      <c r="B6" s="9"/>
      <c r="C6" s="10"/>
      <c r="D6" s="10"/>
      <c r="E6" s="6"/>
      <c r="F6" s="11"/>
      <c r="G6" s="7"/>
      <c r="H6" s="10"/>
      <c r="I6" s="22"/>
      <c r="J6" s="23"/>
    </row>
    <row r="7" spans="1:10" ht="10.5">
      <c r="A7" s="8">
        <v>3</v>
      </c>
      <c r="B7" s="9"/>
      <c r="C7" s="10"/>
      <c r="D7" s="10"/>
      <c r="E7" s="10"/>
      <c r="F7" s="11"/>
      <c r="G7" s="11"/>
      <c r="H7" s="10"/>
      <c r="I7" s="22"/>
      <c r="J7" s="23"/>
    </row>
    <row r="8" spans="1:10" ht="10.5">
      <c r="A8" s="8">
        <v>4</v>
      </c>
      <c r="B8" s="9"/>
      <c r="C8" s="10"/>
      <c r="D8" s="10"/>
      <c r="E8" s="10"/>
      <c r="F8" s="11"/>
      <c r="G8" s="11"/>
      <c r="H8" s="10"/>
      <c r="I8" s="23"/>
      <c r="J8" s="23"/>
    </row>
    <row r="9" spans="1:10" ht="10.5">
      <c r="A9" s="8">
        <v>5</v>
      </c>
      <c r="B9" s="9"/>
      <c r="C9" s="10"/>
      <c r="D9" s="10"/>
      <c r="E9" s="10"/>
      <c r="F9" s="11"/>
      <c r="G9" s="11"/>
      <c r="H9" s="10"/>
      <c r="I9" s="23"/>
      <c r="J9" s="23"/>
    </row>
    <row r="10" spans="1:10" ht="10.5">
      <c r="A10" s="8">
        <v>6</v>
      </c>
      <c r="B10" s="9"/>
      <c r="C10" s="10"/>
      <c r="D10" s="10"/>
      <c r="E10" s="10"/>
      <c r="F10" s="11"/>
      <c r="G10" s="11"/>
      <c r="H10" s="10"/>
      <c r="I10" s="23"/>
      <c r="J10" s="23"/>
    </row>
    <row r="11" spans="1:10" ht="10.5">
      <c r="A11" s="8">
        <v>7</v>
      </c>
      <c r="B11" s="9"/>
      <c r="C11" s="10"/>
      <c r="D11" s="10"/>
      <c r="E11" s="10"/>
      <c r="F11" s="11"/>
      <c r="G11" s="11"/>
      <c r="H11" s="10"/>
      <c r="I11" s="23"/>
      <c r="J11" s="23"/>
    </row>
    <row r="12" spans="1:10" ht="10.5">
      <c r="A12" s="12">
        <v>8</v>
      </c>
      <c r="B12" s="13"/>
      <c r="C12" s="14"/>
      <c r="D12" s="14"/>
      <c r="E12" s="14"/>
      <c r="F12" s="15"/>
      <c r="G12" s="15"/>
      <c r="H12" s="14"/>
      <c r="I12" s="24"/>
      <c r="J12" s="24"/>
    </row>
    <row r="13" spans="1:10" ht="10.5">
      <c r="A13" s="16" t="s">
        <v>188</v>
      </c>
      <c r="B13" s="17">
        <f>SUM(B5:B12)</f>
        <v>4</v>
      </c>
      <c r="C13" s="18" t="s">
        <v>189</v>
      </c>
      <c r="D13" s="18" t="s">
        <v>189</v>
      </c>
      <c r="E13" s="19">
        <f aca="true" t="shared" si="0" ref="E13:J13">SUM(E5:E12)</f>
        <v>88</v>
      </c>
      <c r="F13" s="19">
        <f t="shared" si="0"/>
        <v>43</v>
      </c>
      <c r="G13" s="19">
        <f t="shared" si="0"/>
        <v>946</v>
      </c>
      <c r="H13" s="19">
        <f t="shared" si="0"/>
        <v>16</v>
      </c>
      <c r="I13" s="19">
        <f t="shared" si="0"/>
        <v>320</v>
      </c>
      <c r="J13" s="19">
        <f t="shared" si="0"/>
        <v>1</v>
      </c>
    </row>
    <row r="19" ht="10.5">
      <c r="I19" s="25"/>
    </row>
    <row r="21" ht="10.5">
      <c r="I21" s="25"/>
    </row>
    <row r="22" ht="10.5">
      <c r="I22" s="25"/>
    </row>
  </sheetData>
  <sheetProtection/>
  <mergeCells count="7">
    <mergeCell ref="A1:I1"/>
    <mergeCell ref="B3:D3"/>
    <mergeCell ref="F3:G3"/>
    <mergeCell ref="H3:I3"/>
    <mergeCell ref="A3:A4"/>
    <mergeCell ref="E3:E4"/>
    <mergeCell ref="J3:J4"/>
  </mergeCells>
  <printOptions/>
  <pageMargins left="0.511811024" right="0.511811024" top="0.787401575" bottom="0.787401575" header="0.31496062" footer="0.31496062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Camila</dc:creator>
  <cp:keywords/>
  <dc:description/>
  <cp:lastModifiedBy>USUARIO</cp:lastModifiedBy>
  <cp:lastPrinted>2017-07-20T15:39:00Z</cp:lastPrinted>
  <dcterms:created xsi:type="dcterms:W3CDTF">2011-02-14T11:49:00Z</dcterms:created>
  <dcterms:modified xsi:type="dcterms:W3CDTF">2020-12-29T20:18:10Z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1046</vt:i4>
  </property>
  <property fmtid="{D5CDD505-2E9C-101B-9397-08002B2CF9AE}" pid="3" name="KSOProductBuildV">
    <vt:lpwstr>1046-11.2.0.9906</vt:lpwstr>
  </property>
</Properties>
</file>